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5" yWindow="75" windowWidth="15480" windowHeight="9585" activeTab="2"/>
  </bookViews>
  <sheets>
    <sheet name="Criteriul A1" sheetId="5" r:id="rId1"/>
    <sheet name="Criteriul A2" sheetId="6" r:id="rId2"/>
    <sheet name="Criteriul A3" sheetId="7" r:id="rId3"/>
  </sheets>
  <calcPr calcId="124519"/>
</workbook>
</file>

<file path=xl/calcChain.xml><?xml version="1.0" encoding="utf-8"?>
<calcChain xmlns="http://schemas.openxmlformats.org/spreadsheetml/2006/main">
  <c r="J84" i="7"/>
  <c r="J83"/>
  <c r="J82"/>
  <c r="J117"/>
  <c r="J116"/>
  <c r="J115"/>
  <c r="J114"/>
  <c r="J110"/>
  <c r="J111"/>
  <c r="J112"/>
  <c r="J113"/>
  <c r="J109"/>
  <c r="J99"/>
  <c r="J100"/>
  <c r="J98"/>
  <c r="J96"/>
  <c r="J95"/>
  <c r="J94"/>
  <c r="J93"/>
  <c r="J86"/>
  <c r="J87"/>
  <c r="J88"/>
  <c r="J89"/>
  <c r="J85"/>
  <c r="J92"/>
  <c r="J91"/>
  <c r="J90"/>
  <c r="J59"/>
  <c r="J60"/>
  <c r="J61"/>
  <c r="J62"/>
  <c r="J58"/>
  <c r="J57"/>
  <c r="J52"/>
  <c r="J53"/>
  <c r="J51"/>
  <c r="J56"/>
  <c r="J55"/>
  <c r="J54"/>
  <c r="I5"/>
  <c r="J5"/>
  <c r="I6"/>
  <c r="J6"/>
  <c r="I7"/>
  <c r="J7"/>
  <c r="I8"/>
  <c r="J8"/>
  <c r="I9"/>
  <c r="J9"/>
  <c r="I10"/>
  <c r="J10"/>
  <c r="I11"/>
  <c r="J11"/>
  <c r="I12"/>
  <c r="J12"/>
  <c r="I13"/>
  <c r="J13"/>
  <c r="I14"/>
  <c r="J14"/>
  <c r="J4"/>
  <c r="I4"/>
  <c r="I7" i="6"/>
  <c r="J7"/>
  <c r="I8"/>
  <c r="J8"/>
  <c r="I87"/>
  <c r="J87"/>
  <c r="I88"/>
  <c r="J88"/>
  <c r="I89"/>
  <c r="J89"/>
  <c r="I90"/>
  <c r="J90"/>
  <c r="I91"/>
  <c r="J91"/>
  <c r="J86"/>
  <c r="I86"/>
  <c r="J85"/>
  <c r="J84"/>
  <c r="I85"/>
  <c r="I84"/>
  <c r="I70"/>
  <c r="J70"/>
  <c r="I71"/>
  <c r="J71"/>
  <c r="I72"/>
  <c r="J72"/>
  <c r="I73"/>
  <c r="J73"/>
  <c r="I74"/>
  <c r="J74"/>
  <c r="I75"/>
  <c r="J75"/>
  <c r="I76"/>
  <c r="J76"/>
  <c r="I77"/>
  <c r="J77"/>
  <c r="I78"/>
  <c r="J78"/>
  <c r="I79"/>
  <c r="J79"/>
  <c r="I80"/>
  <c r="J80"/>
  <c r="I81"/>
  <c r="J81"/>
  <c r="I82"/>
  <c r="J82"/>
  <c r="I41"/>
  <c r="J41"/>
  <c r="I42"/>
  <c r="J42"/>
  <c r="I43"/>
  <c r="J43"/>
  <c r="I44"/>
  <c r="J44"/>
  <c r="I45"/>
  <c r="J45"/>
  <c r="I46"/>
  <c r="J46"/>
  <c r="I47"/>
  <c r="J47"/>
  <c r="I48"/>
  <c r="J48"/>
  <c r="I49"/>
  <c r="J49"/>
  <c r="I50"/>
  <c r="J50"/>
  <c r="I51"/>
  <c r="J51"/>
  <c r="I52"/>
  <c r="J52"/>
  <c r="I53"/>
  <c r="J53"/>
  <c r="I54"/>
  <c r="J54"/>
  <c r="I55"/>
  <c r="J55"/>
  <c r="I56"/>
  <c r="J56"/>
  <c r="I57"/>
  <c r="J57"/>
  <c r="I58"/>
  <c r="J58"/>
  <c r="I59"/>
  <c r="J59"/>
  <c r="I60"/>
  <c r="J60"/>
  <c r="I61"/>
  <c r="J61"/>
  <c r="I62"/>
  <c r="J62"/>
  <c r="I63"/>
  <c r="J63"/>
  <c r="I64"/>
  <c r="J64"/>
  <c r="I65"/>
  <c r="J65"/>
  <c r="I66"/>
  <c r="J66"/>
  <c r="I67"/>
  <c r="J67"/>
  <c r="I68"/>
  <c r="J68"/>
  <c r="I69"/>
  <c r="J69"/>
  <c r="I31"/>
  <c r="J31"/>
  <c r="I32"/>
  <c r="J32"/>
  <c r="I33"/>
  <c r="J33"/>
  <c r="I34"/>
  <c r="J34"/>
  <c r="I35"/>
  <c r="J35"/>
  <c r="I36"/>
  <c r="J36"/>
  <c r="I37"/>
  <c r="J37"/>
  <c r="I38"/>
  <c r="J38"/>
  <c r="I39"/>
  <c r="J39"/>
  <c r="I40"/>
  <c r="J40"/>
  <c r="J30"/>
  <c r="I18"/>
  <c r="I19"/>
  <c r="I20"/>
  <c r="I21"/>
  <c r="I22"/>
  <c r="I23"/>
  <c r="I24"/>
  <c r="I25"/>
  <c r="I26"/>
  <c r="I27"/>
  <c r="I28"/>
  <c r="I29"/>
  <c r="J15"/>
  <c r="J16"/>
  <c r="J17"/>
  <c r="J18"/>
  <c r="J19"/>
  <c r="J20"/>
  <c r="J21"/>
  <c r="J22"/>
  <c r="J23"/>
  <c r="J24"/>
  <c r="J25"/>
  <c r="J26"/>
  <c r="J27"/>
  <c r="J28"/>
  <c r="J29"/>
  <c r="I15"/>
  <c r="I16"/>
  <c r="I17"/>
  <c r="I4"/>
  <c r="I5"/>
  <c r="J5"/>
  <c r="I6"/>
  <c r="J6"/>
  <c r="I9"/>
  <c r="J9"/>
  <c r="I10"/>
  <c r="J10"/>
  <c r="I11"/>
  <c r="J11"/>
  <c r="I12"/>
  <c r="J12"/>
  <c r="I13"/>
  <c r="J13"/>
  <c r="J4"/>
  <c r="I30"/>
  <c r="J14"/>
  <c r="I14"/>
  <c r="K34" i="5"/>
  <c r="K33"/>
  <c r="K32"/>
  <c r="K31"/>
  <c r="J34"/>
  <c r="J33"/>
  <c r="J32"/>
  <c r="J31"/>
  <c r="K29"/>
  <c r="J23"/>
  <c r="K23"/>
  <c r="J24"/>
  <c r="K24"/>
  <c r="K22"/>
  <c r="J22"/>
  <c r="J19"/>
  <c r="K19"/>
  <c r="J20"/>
  <c r="K20"/>
  <c r="J21"/>
  <c r="K21"/>
  <c r="K18"/>
  <c r="J18"/>
  <c r="J16"/>
  <c r="K16"/>
  <c r="J17"/>
  <c r="K17"/>
  <c r="K15"/>
  <c r="J15"/>
  <c r="J13"/>
  <c r="K13"/>
  <c r="J14"/>
  <c r="K14"/>
  <c r="K12"/>
  <c r="J12"/>
  <c r="K9"/>
  <c r="J9"/>
  <c r="J8"/>
  <c r="K8"/>
  <c r="J10"/>
  <c r="K10"/>
  <c r="J11"/>
  <c r="K11"/>
  <c r="K7"/>
  <c r="J7"/>
  <c r="J101" i="7"/>
  <c r="J97"/>
  <c r="J103"/>
  <c r="J102"/>
  <c r="J108"/>
  <c r="J107"/>
  <c r="J106"/>
  <c r="J105"/>
  <c r="J104"/>
  <c r="J81"/>
  <c r="I77"/>
  <c r="J77"/>
  <c r="I78"/>
  <c r="J78"/>
  <c r="I79"/>
  <c r="J79"/>
  <c r="J76"/>
  <c r="I76"/>
  <c r="I73"/>
  <c r="J73"/>
  <c r="I74"/>
  <c r="J74"/>
  <c r="I75"/>
  <c r="J75"/>
  <c r="J72"/>
  <c r="I72"/>
  <c r="J70"/>
  <c r="J69"/>
  <c r="I70"/>
  <c r="J63"/>
  <c r="J64"/>
  <c r="J65"/>
  <c r="J66"/>
  <c r="J67"/>
  <c r="J68"/>
  <c r="I43"/>
  <c r="J43"/>
  <c r="I44"/>
  <c r="J44"/>
  <c r="I45"/>
  <c r="J45"/>
  <c r="I46"/>
  <c r="J46"/>
  <c r="I47"/>
  <c r="J47"/>
  <c r="I48"/>
  <c r="J48"/>
  <c r="I49"/>
  <c r="J49"/>
  <c r="I16"/>
  <c r="J16"/>
  <c r="I17"/>
  <c r="J17"/>
  <c r="I18"/>
  <c r="J18"/>
  <c r="I19"/>
  <c r="J19"/>
  <c r="I20"/>
  <c r="J20"/>
  <c r="I21"/>
  <c r="J21"/>
  <c r="I22"/>
  <c r="J22"/>
  <c r="I23"/>
  <c r="J23"/>
  <c r="I24"/>
  <c r="J24"/>
  <c r="I25"/>
  <c r="J25"/>
  <c r="I26"/>
  <c r="J26"/>
  <c r="I27"/>
  <c r="J27"/>
  <c r="I28"/>
  <c r="J28"/>
  <c r="I29"/>
  <c r="J29"/>
  <c r="I30"/>
  <c r="J30"/>
  <c r="I31"/>
  <c r="J31"/>
  <c r="I32"/>
  <c r="J32"/>
  <c r="I33"/>
  <c r="J33"/>
  <c r="I34"/>
  <c r="J34"/>
  <c r="I35"/>
  <c r="J35"/>
  <c r="I36"/>
  <c r="J36"/>
  <c r="I37"/>
  <c r="J37"/>
  <c r="I38"/>
  <c r="J38"/>
  <c r="I39"/>
  <c r="J39"/>
  <c r="I40"/>
  <c r="J40"/>
  <c r="I41"/>
  <c r="J41"/>
  <c r="I42"/>
  <c r="J42"/>
  <c r="J15"/>
  <c r="I15"/>
  <c r="I108" i="6"/>
  <c r="J108"/>
  <c r="I109"/>
  <c r="J109"/>
  <c r="I110"/>
  <c r="J110"/>
  <c r="I111"/>
  <c r="J111"/>
  <c r="I112"/>
  <c r="J112"/>
  <c r="I113"/>
  <c r="J113"/>
  <c r="J107"/>
  <c r="I107"/>
  <c r="I103"/>
  <c r="J103"/>
  <c r="I104"/>
  <c r="J104"/>
  <c r="I105"/>
  <c r="J105"/>
  <c r="I106"/>
  <c r="J106"/>
  <c r="J102"/>
  <c r="I102"/>
  <c r="I98"/>
  <c r="J98"/>
  <c r="I99"/>
  <c r="J99"/>
  <c r="I100"/>
  <c r="J100"/>
  <c r="I101"/>
  <c r="J101"/>
  <c r="J97"/>
  <c r="I97"/>
  <c r="I94"/>
  <c r="J94"/>
  <c r="I95"/>
  <c r="J95"/>
  <c r="I96"/>
  <c r="J96"/>
  <c r="I93"/>
  <c r="J93"/>
  <c r="J27" i="5"/>
  <c r="K27"/>
  <c r="J28"/>
  <c r="K28"/>
  <c r="K26"/>
  <c r="J6"/>
  <c r="J5"/>
  <c r="J4"/>
  <c r="J3"/>
  <c r="K3"/>
  <c r="J26"/>
  <c r="K4"/>
  <c r="K5"/>
  <c r="K6"/>
  <c r="J118" i="7"/>
  <c r="K35" i="5"/>
  <c r="J114" i="6" l="1"/>
</calcChain>
</file>

<file path=xl/comments1.xml><?xml version="1.0" encoding="utf-8"?>
<comments xmlns="http://schemas.openxmlformats.org/spreadsheetml/2006/main">
  <authors>
    <author>COMP</author>
  </authors>
  <commentList>
    <comment ref="F2" authorId="0">
      <text>
        <r>
          <rPr>
            <b/>
            <sz val="9"/>
            <color indexed="81"/>
            <rFont val="Tahoma"/>
            <family val="2"/>
          </rPr>
          <t>Pentru fiecare inregistrare (rand) se vor inscrie datele precizate. De exemplu: Ecologie aplicata, 2013, Editura …., ISBN 973-744-</t>
        </r>
      </text>
    </comment>
    <comment ref="G2" authorId="0">
      <text>
        <r>
          <rPr>
            <b/>
            <sz val="9"/>
            <color indexed="81"/>
            <rFont val="Tahoma"/>
            <family val="2"/>
          </rPr>
          <t xml:space="preserve">Pentru fiecare inregistrare (rand) se va inscrie numele si prenumele autorilor (conform casetei CIP). De exemplu: Popescu I., V. Muresan </t>
        </r>
        <r>
          <rPr>
            <sz val="9"/>
            <color indexed="81"/>
            <rFont val="Tahoma"/>
            <family val="2"/>
          </rPr>
          <t xml:space="preserve">
</t>
        </r>
      </text>
    </comment>
    <comment ref="H2" authorId="0">
      <text>
        <r>
          <rPr>
            <b/>
            <sz val="9"/>
            <color indexed="81"/>
            <rFont val="Tahoma"/>
            <family val="2"/>
          </rPr>
          <t>Pentru fiecare inregistrare (rand) se va inscrie numarul autorilor (cei care i-ati inscris in col. Anterioara). De exemplu: 2</t>
        </r>
      </text>
    </comment>
    <comment ref="I2" authorId="0">
      <text>
        <r>
          <rPr>
            <b/>
            <sz val="9"/>
            <color indexed="81"/>
            <rFont val="Tahoma"/>
            <family val="2"/>
          </rPr>
          <t>Pentru fiecare inregistrare (rand) se va inscrie numarul de pagini. De exemplu: 200.</t>
        </r>
      </text>
    </comment>
    <comment ref="J2" authorId="0">
      <text>
        <r>
          <rPr>
            <b/>
            <sz val="9"/>
            <color indexed="81"/>
            <rFont val="Tahoma"/>
            <family val="2"/>
          </rPr>
          <t>Coloanele "Punctaj" si "Punctaj final" (colorate cu verde si albastru) calculeaza automat punctajul in urma completarii fiecarei activitati. Va rugam nu modificati formulele presetate!</t>
        </r>
        <r>
          <rPr>
            <sz val="9"/>
            <color indexed="81"/>
            <rFont val="Tahoma"/>
            <family val="2"/>
          </rPr>
          <t xml:space="preserve">
</t>
        </r>
      </text>
    </comment>
    <comment ref="K2" authorId="0">
      <text>
        <r>
          <rPr>
            <b/>
            <sz val="9"/>
            <color indexed="81"/>
            <rFont val="Tahoma"/>
            <family val="2"/>
          </rPr>
          <t>Coloanele "Punctaj" si "Punctaj final" (colorate cu verde si albastru) calculeaza automat punctajul in urma completarii fiecarei activitati. Va rugam nu modificati formulele presetate!</t>
        </r>
      </text>
    </comment>
  </commentList>
</comments>
</file>

<file path=xl/comments2.xml><?xml version="1.0" encoding="utf-8"?>
<comments xmlns="http://schemas.openxmlformats.org/spreadsheetml/2006/main">
  <authors>
    <author>COMP</author>
  </authors>
  <commentList>
    <comment ref="G2" authorId="0">
      <text>
        <r>
          <rPr>
            <b/>
            <sz val="9"/>
            <color indexed="81"/>
            <rFont val="Tahoma"/>
            <family val="2"/>
          </rPr>
          <t>Valoarea Factorului de impact se ia din Web of Science (link-ul Journal Citation Reports)</t>
        </r>
      </text>
    </comment>
    <comment ref="I2" authorId="0">
      <text>
        <r>
          <rPr>
            <b/>
            <sz val="9"/>
            <color indexed="81"/>
            <rFont val="Tahoma"/>
            <family val="2"/>
          </rPr>
          <t>Coloanele "Punctaj" si "Punctaj final" (colorate cu verde si albastru) calculeaza automat punctajul in urma completarii fiecarei activitati. Va rugam nu modificati formulele presetate!</t>
        </r>
      </text>
    </comment>
    <comment ref="J2" authorId="0">
      <text>
        <r>
          <rPr>
            <b/>
            <sz val="9"/>
            <color indexed="81"/>
            <rFont val="Tahoma"/>
            <family val="2"/>
          </rPr>
          <t>Coloanele "Punctaj" si "Punctaj final" (colorate cu verde si albastru) calculeaza automat punctajul in urma completarii fiecarei activitati. Va rugam nu modificati formulele presetate!</t>
        </r>
        <r>
          <rPr>
            <sz val="9"/>
            <color indexed="81"/>
            <rFont val="Tahoma"/>
            <family val="2"/>
          </rPr>
          <t xml:space="preserve">
</t>
        </r>
      </text>
    </comment>
  </commentList>
</comments>
</file>

<file path=xl/comments3.xml><?xml version="1.0" encoding="utf-8"?>
<comments xmlns="http://schemas.openxmlformats.org/spreadsheetml/2006/main">
  <authors>
    <author>COMP</author>
  </authors>
  <commentList>
    <comment ref="I2" authorId="0">
      <text>
        <r>
          <rPr>
            <b/>
            <sz val="9"/>
            <color indexed="81"/>
            <rFont val="Tahoma"/>
            <family val="2"/>
          </rPr>
          <t>Coloanele "Punctaj" si "Punctaj final" (colorate cu verde si albastru) calculeaza automat punctajul in urma completarii fiecarei activitati. Va rugam nu modificati formulele presetate!</t>
        </r>
      </text>
    </comment>
    <comment ref="J2" authorId="0">
      <text>
        <r>
          <rPr>
            <b/>
            <sz val="9"/>
            <color indexed="81"/>
            <rFont val="Tahoma"/>
            <family val="2"/>
          </rPr>
          <t>Coloanele "Punctaj" si "Punctaj final" (colorate cu verde si albastru) calculeaza automat punctajul in urma completarii fiecarei activitati. Va rugam nu modificati formulele presetate!</t>
        </r>
      </text>
    </comment>
  </commentList>
</comments>
</file>

<file path=xl/sharedStrings.xml><?xml version="1.0" encoding="utf-8"?>
<sst xmlns="http://schemas.openxmlformats.org/spreadsheetml/2006/main" count="179" uniqueCount="137">
  <si>
    <t>Domeniul activităților</t>
  </si>
  <si>
    <t>Tipul activităților</t>
  </si>
  <si>
    <t>Categorii și restricții</t>
  </si>
  <si>
    <t>Subcategorii</t>
  </si>
  <si>
    <t>Indicatori 
(Kpi)</t>
  </si>
  <si>
    <t>Activitatea didactică și profesională (A1)</t>
  </si>
  <si>
    <t>1.1 Cărți și capitole în cărți de specialitate</t>
  </si>
  <si>
    <t>1.1.2.2 Naționale</t>
  </si>
  <si>
    <t>Activitatea de cercetare (A2)</t>
  </si>
  <si>
    <t>20*ani de desfășurare</t>
  </si>
  <si>
    <t>10*ani de desfășurare</t>
  </si>
  <si>
    <t>4*ani de desfășurare</t>
  </si>
  <si>
    <t>2*ani de desfășurare</t>
  </si>
  <si>
    <t>Recunoaștere și impactul activității (A3)</t>
  </si>
  <si>
    <t>3.1 Citări în reviste ISI și BDI</t>
  </si>
  <si>
    <t>3.1.1 ISI</t>
  </si>
  <si>
    <t>3.1.2 BDI</t>
  </si>
  <si>
    <t>5/nr. aut art. citat</t>
  </si>
  <si>
    <t>3.2 Prezentări invitate în plenul unor manifestări științifice naționale și internaționale și Profesor invitat (exclusiv ERASMUS)</t>
  </si>
  <si>
    <t>3.2.1 Internaționale</t>
  </si>
  <si>
    <t>3.2.2 Naționale</t>
  </si>
  <si>
    <t>3.3.1 ISI</t>
  </si>
  <si>
    <t>3.3.2 BDI</t>
  </si>
  <si>
    <t>3.3.3. Naționale și internaționale neindexate</t>
  </si>
  <si>
    <t>3.4.1 Conducere</t>
  </si>
  <si>
    <t>5*nr. ani</t>
  </si>
  <si>
    <t>2* nr. ani</t>
  </si>
  <si>
    <t>Criterii opționale</t>
  </si>
  <si>
    <t>3.5 Premii</t>
  </si>
  <si>
    <t>3.5.1 Academia Română</t>
  </si>
  <si>
    <t>3.5.2 ASAS, AOSR, academii de ramură și CNSIS</t>
  </si>
  <si>
    <t>3.5.3 Premii internaționale</t>
  </si>
  <si>
    <t>3.6 Membru în academii, organizații, asociații profesionale de prrestigiu, naționale și internaționale, apartenență la organizații din domeniul educației și cercetării</t>
  </si>
  <si>
    <t>3.6.1 Academia Română</t>
  </si>
  <si>
    <t>3.6.2 ASAS, AOSR și academii de ramură</t>
  </si>
  <si>
    <t>3.6.3 Conducere asociații profesionale</t>
  </si>
  <si>
    <t>3.6.3.1 Internaționale</t>
  </si>
  <si>
    <t>3.6.3.2 Naționale</t>
  </si>
  <si>
    <t>3.6.4 Asociații profesionale</t>
  </si>
  <si>
    <t>3.6.4.1 Internaționale</t>
  </si>
  <si>
    <t>3.6.4.2 Naționale</t>
  </si>
  <si>
    <t>Titlu</t>
  </si>
  <si>
    <t>Autori</t>
  </si>
  <si>
    <t>Pagini</t>
  </si>
  <si>
    <t>Punctaj</t>
  </si>
  <si>
    <t>Factor de impact</t>
  </si>
  <si>
    <t>Total criteriu A1</t>
  </si>
  <si>
    <t>nr. pagini/ (3*nr. autori)</t>
  </si>
  <si>
    <t>nr. pagini/ (5*nr. autori)</t>
  </si>
  <si>
    <t>nr. pagini/ (2*nr. autori)</t>
  </si>
  <si>
    <t>Nr. autori</t>
  </si>
  <si>
    <t>Punctaj final</t>
  </si>
  <si>
    <t>Denumire activitate</t>
  </si>
  <si>
    <t>Se completeaza 1 pt fiecare activitate raportata</t>
  </si>
  <si>
    <t>Ecologie aplicata, 2013, Editura …., ISBN 973-744-</t>
  </si>
  <si>
    <t>Titlu, an, editura, ISBN</t>
  </si>
  <si>
    <t xml:space="preserve">Popescu I., V. Muresan </t>
  </si>
  <si>
    <t>1.1.1.1 Interna- ționale</t>
  </si>
  <si>
    <t>1.1.2.1 Interna- ționale</t>
  </si>
  <si>
    <t>Nr. Autori</t>
  </si>
  <si>
    <r>
      <rPr>
        <b/>
        <sz val="10"/>
        <color indexed="8"/>
        <rFont val="Arial"/>
        <family val="2"/>
        <charset val="238"/>
      </rPr>
      <t>Popescu, I,</t>
    </r>
    <r>
      <rPr>
        <sz val="10"/>
        <color indexed="8"/>
        <rFont val="Arial"/>
        <family val="2"/>
        <charset val="238"/>
      </rPr>
      <t xml:space="preserve"> V.Muresan, 2013, Analysis of …., Journal of…, 30(1):23-30</t>
    </r>
  </si>
  <si>
    <r>
      <t xml:space="preserve">Ardelean, C., </t>
    </r>
    <r>
      <rPr>
        <b/>
        <sz val="10"/>
        <color indexed="8"/>
        <rFont val="Arial"/>
        <family val="2"/>
        <charset val="238"/>
      </rPr>
      <t>Popescu, I,</t>
    </r>
    <r>
      <rPr>
        <sz val="10"/>
        <color indexed="8"/>
        <rFont val="Arial"/>
        <family val="2"/>
        <charset val="238"/>
      </rPr>
      <t xml:space="preserve"> V.Muresan, 2013, Analysis of …., Journal of…, 30(1):23-30</t>
    </r>
  </si>
  <si>
    <t>Se completeaza           1 pt fiecare activitate raportata</t>
  </si>
  <si>
    <t>15/nr autori</t>
  </si>
  <si>
    <t>Denumire</t>
  </si>
  <si>
    <t>Brevet xxxx, 2010, Franta - Popescu, Muresan, Ardelean</t>
  </si>
  <si>
    <t>Brevet xxxx, 2010 - Ardelean, Popescu</t>
  </si>
  <si>
    <t>Nr. Ani</t>
  </si>
  <si>
    <t>FP 7 …. Study on…. 2008-…</t>
  </si>
  <si>
    <t>CNCSIS A/900/... Cercetări privind …..</t>
  </si>
  <si>
    <t>CNCSIS A/... Cercetări privind …..</t>
  </si>
  <si>
    <t>Nr. Autori articol citat</t>
  </si>
  <si>
    <t>Articol citat</t>
  </si>
  <si>
    <t>Articol in care s-a regasit articolul citat</t>
  </si>
  <si>
    <t>Johnson, W., …, 2012, ….</t>
  </si>
  <si>
    <r>
      <t xml:space="preserve">Ardelean, C., </t>
    </r>
    <r>
      <rPr>
        <b/>
        <sz val="10"/>
        <color indexed="8"/>
        <rFont val="Arial"/>
        <family val="2"/>
        <charset val="238"/>
      </rPr>
      <t>Popescu, I,</t>
    </r>
    <r>
      <rPr>
        <sz val="10"/>
        <color indexed="8"/>
        <rFont val="Arial"/>
        <family val="2"/>
        <charset val="238"/>
      </rPr>
      <t xml:space="preserve"> 2009, ……..</t>
    </r>
  </si>
  <si>
    <t>University of ….</t>
  </si>
  <si>
    <t>Membru colectiv editorial Bulletin UASVM</t>
  </si>
  <si>
    <t>Recenzor Journal of …</t>
  </si>
  <si>
    <t xml:space="preserve">Membru in Consiliul </t>
  </si>
  <si>
    <t>CNCSIS -Premierea rezultatelor in cercetare</t>
  </si>
  <si>
    <t>Prodecan…</t>
  </si>
  <si>
    <t>Premiu….</t>
  </si>
  <si>
    <t>Membru Academia Română</t>
  </si>
  <si>
    <t>Membru ASAS</t>
  </si>
  <si>
    <t>Asociatia ...</t>
  </si>
  <si>
    <t>European Association of ...</t>
  </si>
  <si>
    <t>Societatea de ...</t>
  </si>
  <si>
    <t>Consiliul...</t>
  </si>
  <si>
    <t>Total criteriu A3:</t>
  </si>
  <si>
    <t>Total criteriu A2:</t>
  </si>
  <si>
    <t>1.1.1 Cărți/capitole ca autor</t>
  </si>
  <si>
    <t>1.1.1.2 Naționale ;  Profesor minim 2, d.c 1 prim autor; Conferențiar minim 1</t>
  </si>
  <si>
    <t>1.1.2 Cărți/capitole  ca editor</t>
  </si>
  <si>
    <t>nr. pagini/ (10*nr. autori)</t>
  </si>
  <si>
    <t>1.2 Manual didactic / Lucrari didactice</t>
  </si>
  <si>
    <t>1.2.1 Manuale didactice /monografii- Min 2 prim autor pt Profesor / CS I ; Min 1
manual/ monografie  prim autor pt
Conferentiar / CS II;</t>
  </si>
  <si>
    <t>1.2.2 Indrumatoare de laborator/ aplicatii; Profesor minim 1, prim autor, Conferentiar -minim 1 coautor</t>
  </si>
  <si>
    <t>1.3 Coordonarea de programe de studii, organizare și coordonare programe de formare  continua</t>
  </si>
  <si>
    <t>1.4 Proiecte educationale si de formare continua</t>
  </si>
  <si>
    <t>1.4 Director / responsabil/ membru</t>
  </si>
  <si>
    <t xml:space="preserve"> membru
2xnr ani</t>
  </si>
  <si>
    <t>director    5x nr ani/</t>
  </si>
  <si>
    <t>Nr ani</t>
  </si>
  <si>
    <t>Director proiect...</t>
  </si>
  <si>
    <t>Membru proiect ...</t>
  </si>
  <si>
    <t>Coordonare …</t>
  </si>
  <si>
    <t>2.1 Articole în reviste cotate ISI Thomson Reuters</t>
  </si>
  <si>
    <t>2.2 Articole în volumele unor manifestări științifice
indexate ISI proceedings/ Articole publicate in
rezumat in reviste si volumele unor manifestari
stiintifice cotate ISI</t>
  </si>
  <si>
    <t>(30+10*factor impact)/ nr. Autori</t>
  </si>
  <si>
    <t>Minim 2 articole pentru Profesor / CS I; Minim 1
articol pentru Conferentiar / CS II</t>
  </si>
  <si>
    <t>10/nr autori</t>
  </si>
  <si>
    <t xml:space="preserve">Minim 30 pentru Profesor/
Minim 20 pentru Conferențiar
</t>
  </si>
  <si>
    <t>2.4 Proprietate intelectuală, brevete de invenție si inovatie etc</t>
  </si>
  <si>
    <t>60/nr. aut</t>
  </si>
  <si>
    <t>50/nr. aut</t>
  </si>
  <si>
    <t>2.4.1 Interna- ționale</t>
  </si>
  <si>
    <t>2.4.2 Naționale</t>
  </si>
  <si>
    <t xml:space="preserve">2.5 Granturi/ proiecte câștigate prin competiție </t>
  </si>
  <si>
    <t>2.5.1 Director/ responsabil - Minim 2 pentru Profesor/ CS I; Minim 1 pentru Conferențiar/ CS II</t>
  </si>
  <si>
    <t>2.5.2 Membru în echipă</t>
  </si>
  <si>
    <t>2.5.1.1 Interna- ționale</t>
  </si>
  <si>
    <t>2.5.1.2 Naționale</t>
  </si>
  <si>
    <t>2.5.2.1 Interna- ționale</t>
  </si>
  <si>
    <t>2.5.2.2 Naționale</t>
  </si>
  <si>
    <t>20/nr. aut art.citat</t>
  </si>
  <si>
    <t>3.3 Membru în colectivele de redacție sau comitetele științifice ale revistelor și manifestărilor științifice, organizator de manifestări științifice, recenzor pentru reviste și manifestări științifice naționale și internaționale indexate ISI</t>
  </si>
  <si>
    <t>3.4 Experiența de management, analiza si evaluare in
cercetare si/sau invatamant</t>
  </si>
  <si>
    <t xml:space="preserve">3.4.2 Membru </t>
  </si>
  <si>
    <t>3.6.5 Organizații în domeniul educației și cercetării</t>
  </si>
  <si>
    <t>3.6.5.1 Conducere</t>
  </si>
  <si>
    <t>3.6.5.2 Membru</t>
  </si>
  <si>
    <t>Minim 4 articole pentru Profesor / CS din care 2 cu
FI cumulat 0,5(A); *) Minim 2 articole pentru
Conferentiar / CS II din care 1 cu FI 0,25 (A) *)</t>
  </si>
  <si>
    <t>2.3 Articole în reviste și volumele unor manifestări științifice indexate în alte baze de date internaționale **)</t>
  </si>
  <si>
    <t>3.5.4 Premii naționale in domeniu</t>
  </si>
  <si>
    <t>*) Un articol in extenso in reviste cotate ISI Th. R se poate echivala cu doua articole publicate in ISI Proceedings sau doua articole publicate in rezumat in reviste si volumele unor manifestari stiintifice cotate ISI.</t>
  </si>
  <si>
    <t>**) Bazele de date internationale (BDI) luate in considerare pentru articolele publicate in reviste si publicate in volumele unor manifestari stiintifice, cu exceptia articolelor publicate in reviste cotate ISI, sunt cele recunoscute pe plan stiintific international precum (nelimitativ): Scopus, IEEE Xplore, Science Direct, Elsevier, Willey, ACM, DBLP, Springerlink, Engineering Village, Cabi, Emerald, CSA, Compendex, INSPEC, Referativnai Jurnal, Google Scholar.</t>
  </si>
</sst>
</file>

<file path=xl/styles.xml><?xml version="1.0" encoding="utf-8"?>
<styleSheet xmlns="http://schemas.openxmlformats.org/spreadsheetml/2006/main">
  <numFmts count="3">
    <numFmt numFmtId="43" formatCode="_(* #,##0.00_);_(* \(#,##0.00\);_(* &quot;-&quot;??_);_(@_)"/>
    <numFmt numFmtId="164" formatCode="_-* #,##0.00\ &quot;lei&quot;_-;\-* #,##0.00\ &quot;lei&quot;_-;_-* &quot;-&quot;??\ &quot;lei&quot;_-;_-@_-"/>
    <numFmt numFmtId="165" formatCode="#,##0.00\ &quot;lei&quot;"/>
  </numFmts>
  <fonts count="18">
    <font>
      <sz val="10"/>
      <name val="Arial"/>
    </font>
    <font>
      <sz val="10"/>
      <name val="Arial"/>
      <family val="2"/>
    </font>
    <font>
      <sz val="10"/>
      <name val="Arial"/>
      <family val="2"/>
      <charset val="238"/>
    </font>
    <font>
      <b/>
      <sz val="10"/>
      <name val="Arial"/>
      <family val="2"/>
      <charset val="238"/>
    </font>
    <font>
      <sz val="10"/>
      <name val="Arial"/>
      <family val="2"/>
      <charset val="238"/>
    </font>
    <font>
      <sz val="10"/>
      <color indexed="8"/>
      <name val="Arial"/>
      <family val="2"/>
      <charset val="238"/>
    </font>
    <font>
      <b/>
      <sz val="12"/>
      <name val="Arial"/>
      <family val="2"/>
      <charset val="238"/>
    </font>
    <font>
      <b/>
      <sz val="10"/>
      <color indexed="8"/>
      <name val="Arial"/>
      <family val="2"/>
      <charset val="238"/>
    </font>
    <font>
      <b/>
      <sz val="14"/>
      <name val="Arial"/>
      <family val="2"/>
      <charset val="238"/>
    </font>
    <font>
      <b/>
      <sz val="11"/>
      <name val="Arial"/>
      <family val="2"/>
      <charset val="238"/>
    </font>
    <font>
      <sz val="11"/>
      <name val="Arial"/>
      <family val="2"/>
      <charset val="238"/>
    </font>
    <font>
      <sz val="14"/>
      <name val="Arial"/>
      <family val="2"/>
      <charset val="238"/>
    </font>
    <font>
      <sz val="9"/>
      <color indexed="81"/>
      <name val="Tahoma"/>
      <family val="2"/>
    </font>
    <font>
      <b/>
      <sz val="9"/>
      <color indexed="81"/>
      <name val="Tahoma"/>
      <family val="2"/>
    </font>
    <font>
      <b/>
      <sz val="10"/>
      <name val="Arial"/>
      <family val="2"/>
    </font>
    <font>
      <b/>
      <sz val="10"/>
      <color theme="1"/>
      <name val="Arial"/>
      <family val="2"/>
      <charset val="238"/>
    </font>
    <font>
      <sz val="10"/>
      <color theme="1"/>
      <name val="Arial"/>
      <family val="2"/>
      <charset val="238"/>
    </font>
    <font>
      <sz val="10"/>
      <color rgb="FF000000"/>
      <name val="Arial"/>
      <family val="2"/>
      <charset val="238"/>
    </font>
  </fonts>
  <fills count="7">
    <fill>
      <patternFill patternType="none"/>
    </fill>
    <fill>
      <patternFill patternType="gray125"/>
    </fill>
    <fill>
      <patternFill patternType="solid">
        <fgColor theme="0" tint="-0.14996795556505021"/>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ck">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thick">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bottom style="thick">
        <color indexed="64"/>
      </bottom>
      <diagonal/>
    </border>
    <border>
      <left/>
      <right/>
      <top style="thick">
        <color indexed="64"/>
      </top>
      <bottom/>
      <diagonal/>
    </border>
    <border>
      <left/>
      <right style="thick">
        <color indexed="64"/>
      </right>
      <top style="thick">
        <color indexed="64"/>
      </top>
      <bottom/>
      <diagonal/>
    </border>
    <border>
      <left style="thin">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n">
        <color indexed="64"/>
      </left>
      <right/>
      <top style="medium">
        <color indexed="64"/>
      </top>
      <bottom/>
      <diagonal/>
    </border>
  </borders>
  <cellStyleXfs count="2">
    <xf numFmtId="0" fontId="0" fillId="0" borderId="0"/>
    <xf numFmtId="43" fontId="1" fillId="0" borderId="0" applyFont="0" applyFill="0" applyBorder="0" applyAlignment="0" applyProtection="0"/>
  </cellStyleXfs>
  <cellXfs count="363">
    <xf numFmtId="0" fontId="0" fillId="0" borderId="0" xfId="0"/>
    <xf numFmtId="2" fontId="4" fillId="0" borderId="1" xfId="1" applyNumberFormat="1" applyFont="1" applyBorder="1" applyAlignment="1">
      <alignment horizontal="center" vertical="center"/>
    </xf>
    <xf numFmtId="0" fontId="4" fillId="0" borderId="0" xfId="0" applyFont="1"/>
    <xf numFmtId="0" fontId="4" fillId="2"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5" fillId="2" borderId="4" xfId="0" applyFont="1" applyFill="1" applyBorder="1" applyAlignment="1">
      <alignment horizontal="center" vertical="center" textRotation="90"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5" fillId="0" borderId="0" xfId="0" applyFont="1" applyAlignment="1">
      <alignment horizontal="center" vertical="center" wrapText="1"/>
    </xf>
    <xf numFmtId="0" fontId="16" fillId="3" borderId="1" xfId="0" applyFont="1" applyFill="1" applyBorder="1" applyAlignment="1">
      <alignment vertical="top" wrapText="1"/>
    </xf>
    <xf numFmtId="2" fontId="4" fillId="0" borderId="7" xfId="1"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Border="1" applyAlignment="1">
      <alignment horizontal="left" vertical="center" wrapText="1"/>
    </xf>
    <xf numFmtId="0" fontId="4" fillId="0" borderId="0" xfId="0" applyFont="1" applyFill="1" applyAlignment="1">
      <alignment vertical="center" wrapText="1"/>
    </xf>
    <xf numFmtId="0" fontId="0" fillId="0" borderId="0" xfId="0" applyFill="1"/>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vertical="center" wrapText="1"/>
    </xf>
    <xf numFmtId="0" fontId="0" fillId="0" borderId="0" xfId="0" applyFill="1" applyAlignment="1">
      <alignment vertical="center" wrapText="1"/>
    </xf>
    <xf numFmtId="0" fontId="4" fillId="0" borderId="1" xfId="0" applyFont="1" applyFill="1" applyBorder="1" applyAlignment="1">
      <alignment vertical="center" wrapText="1"/>
    </xf>
    <xf numFmtId="0" fontId="3" fillId="0" borderId="7" xfId="0" applyFont="1" applyFill="1" applyBorder="1" applyAlignment="1">
      <alignment vertical="center" wrapText="1"/>
    </xf>
    <xf numFmtId="0" fontId="4" fillId="0" borderId="7" xfId="0" applyFont="1" applyFill="1" applyBorder="1" applyAlignment="1">
      <alignment vertical="center" wrapText="1"/>
    </xf>
    <xf numFmtId="0" fontId="3" fillId="0" borderId="3" xfId="0" applyFont="1" applyFill="1" applyBorder="1" applyAlignment="1">
      <alignment vertical="center" wrapText="1"/>
    </xf>
    <xf numFmtId="0" fontId="16" fillId="0" borderId="1" xfId="0" applyFont="1" applyFill="1" applyBorder="1" applyAlignment="1">
      <alignment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7"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wrapText="1"/>
    </xf>
    <xf numFmtId="0" fontId="0" fillId="0" borderId="7" xfId="0" applyFill="1" applyBorder="1" applyAlignment="1">
      <alignment vertical="center" wrapText="1"/>
    </xf>
    <xf numFmtId="0" fontId="16" fillId="0" borderId="3" xfId="0" applyFont="1" applyBorder="1" applyAlignment="1">
      <alignment horizontal="justify" vertical="center"/>
    </xf>
    <xf numFmtId="0" fontId="16" fillId="0" borderId="1" xfId="0" applyFont="1" applyBorder="1" applyAlignment="1">
      <alignment horizontal="justify" vertical="center" wrapText="1"/>
    </xf>
    <xf numFmtId="0" fontId="4" fillId="0" borderId="6" xfId="0" applyFont="1" applyFill="1" applyBorder="1" applyAlignment="1">
      <alignment vertical="center" wrapText="1"/>
    </xf>
    <xf numFmtId="0" fontId="4" fillId="0" borderId="7" xfId="0" applyFont="1" applyBorder="1" applyAlignment="1">
      <alignment horizontal="left"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2" fillId="0" borderId="0" xfId="0" applyFont="1" applyAlignment="1">
      <alignment horizontal="center" vertical="center"/>
    </xf>
    <xf numFmtId="2" fontId="2" fillId="5" borderId="7" xfId="0" applyNumberFormat="1" applyFont="1" applyFill="1" applyBorder="1" applyAlignment="1">
      <alignment horizontal="center" vertical="center"/>
    </xf>
    <xf numFmtId="2" fontId="2" fillId="5" borderId="3" xfId="0" applyNumberFormat="1" applyFont="1" applyFill="1" applyBorder="1" applyAlignment="1">
      <alignment horizontal="center" vertical="center"/>
    </xf>
    <xf numFmtId="2" fontId="2" fillId="5" borderId="16" xfId="0" applyNumberFormat="1" applyFont="1" applyFill="1" applyBorder="1" applyAlignment="1">
      <alignment horizontal="center" vertical="center"/>
    </xf>
    <xf numFmtId="0" fontId="15"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6" fillId="3" borderId="7" xfId="0" applyFont="1" applyFill="1" applyBorder="1" applyAlignment="1">
      <alignment vertical="top" wrapText="1"/>
    </xf>
    <xf numFmtId="0" fontId="5" fillId="0" borderId="3" xfId="0" applyFont="1" applyBorder="1" applyAlignment="1">
      <alignment horizontal="justify" vertical="center"/>
    </xf>
    <xf numFmtId="2" fontId="4" fillId="0" borderId="1" xfId="1" applyNumberFormat="1" applyFont="1" applyBorder="1" applyAlignment="1">
      <alignment vertical="center"/>
    </xf>
    <xf numFmtId="0" fontId="5" fillId="0" borderId="3" xfId="0" applyFont="1" applyBorder="1" applyAlignment="1">
      <alignment horizontal="justify" vertical="center" wrapText="1"/>
    </xf>
    <xf numFmtId="1" fontId="4" fillId="0" borderId="1" xfId="0" applyNumberFormat="1" applyFont="1" applyBorder="1" applyAlignment="1">
      <alignment horizontal="center" vertical="center"/>
    </xf>
    <xf numFmtId="1" fontId="4" fillId="0" borderId="7" xfId="1" applyNumberFormat="1" applyFont="1" applyFill="1" applyBorder="1" applyAlignment="1">
      <alignment horizontal="center" vertical="center"/>
    </xf>
    <xf numFmtId="1" fontId="4" fillId="0" borderId="1" xfId="1" applyNumberFormat="1" applyFont="1" applyBorder="1" applyAlignment="1">
      <alignment horizontal="center" vertical="center"/>
    </xf>
    <xf numFmtId="1" fontId="4" fillId="0" borderId="3" xfId="0" applyNumberFormat="1" applyFont="1" applyBorder="1" applyAlignment="1">
      <alignment horizontal="center"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2" fillId="0" borderId="3" xfId="0" applyFont="1" applyBorder="1" applyAlignment="1">
      <alignment horizontal="left" vertical="center" wrapText="1"/>
    </xf>
    <xf numFmtId="0" fontId="5" fillId="0" borderId="16" xfId="0" applyFont="1" applyBorder="1" applyAlignment="1">
      <alignment horizontal="justify" vertical="center"/>
    </xf>
    <xf numFmtId="0" fontId="4" fillId="0" borderId="16" xfId="0" applyFont="1" applyBorder="1" applyAlignment="1">
      <alignment horizontal="center" vertical="center"/>
    </xf>
    <xf numFmtId="1" fontId="4" fillId="0" borderId="16" xfId="0" applyNumberFormat="1" applyFont="1" applyBorder="1" applyAlignment="1">
      <alignment horizontal="center" vertical="center"/>
    </xf>
    <xf numFmtId="2" fontId="4" fillId="0" borderId="7" xfId="1" applyNumberFormat="1" applyFont="1" applyBorder="1" applyAlignment="1">
      <alignment vertical="center"/>
    </xf>
    <xf numFmtId="1" fontId="4" fillId="0" borderId="7" xfId="1" applyNumberFormat="1" applyFont="1" applyBorder="1" applyAlignment="1">
      <alignment horizontal="center" vertical="center"/>
    </xf>
    <xf numFmtId="0" fontId="3" fillId="0" borderId="13" xfId="0" applyFont="1" applyBorder="1" applyAlignment="1">
      <alignment horizontal="center" vertical="top" wrapText="1"/>
    </xf>
    <xf numFmtId="0" fontId="4" fillId="0" borderId="14" xfId="0" applyFont="1" applyBorder="1" applyAlignment="1">
      <alignment horizontal="left" vertical="center" wrapText="1"/>
    </xf>
    <xf numFmtId="0" fontId="4" fillId="0" borderId="14" xfId="0" applyFont="1" applyBorder="1" applyAlignment="1">
      <alignment horizontal="center" vertical="center"/>
    </xf>
    <xf numFmtId="1" fontId="4" fillId="0" borderId="14" xfId="0" applyNumberFormat="1" applyFont="1" applyBorder="1" applyAlignment="1">
      <alignment horizontal="center" vertical="center"/>
    </xf>
    <xf numFmtId="0" fontId="3" fillId="4" borderId="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4" borderId="7" xfId="0" applyFont="1" applyFill="1" applyBorder="1" applyAlignment="1">
      <alignment horizontal="center" vertical="center"/>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3" fillId="4" borderId="3" xfId="0" applyFont="1" applyFill="1" applyBorder="1" applyAlignment="1">
      <alignment horizontal="center" vertical="center" wrapText="1"/>
    </xf>
    <xf numFmtId="2" fontId="4" fillId="4" borderId="3" xfId="1" applyNumberFormat="1" applyFont="1" applyFill="1" applyBorder="1" applyAlignment="1">
      <alignment vertical="center"/>
    </xf>
    <xf numFmtId="0" fontId="3" fillId="0" borderId="13" xfId="0" applyFont="1" applyBorder="1" applyAlignment="1">
      <alignment vertical="top" wrapText="1"/>
    </xf>
    <xf numFmtId="0" fontId="3" fillId="0" borderId="0" xfId="0" applyFont="1" applyBorder="1" applyAlignment="1">
      <alignment horizontal="left" vertical="top" wrapText="1"/>
    </xf>
    <xf numFmtId="0" fontId="5" fillId="0" borderId="7" xfId="0" applyFont="1" applyBorder="1" applyAlignment="1">
      <alignment horizontal="justify" vertical="center"/>
    </xf>
    <xf numFmtId="0" fontId="7" fillId="4" borderId="3" xfId="0" applyFont="1" applyFill="1" applyBorder="1" applyAlignment="1">
      <alignment horizontal="center" vertical="center"/>
    </xf>
    <xf numFmtId="0" fontId="3" fillId="0" borderId="21" xfId="0" applyFont="1" applyBorder="1" applyAlignment="1">
      <alignment horizontal="center" vertical="top" wrapText="1"/>
    </xf>
    <xf numFmtId="0" fontId="5" fillId="0" borderId="1" xfId="0" applyFont="1" applyBorder="1" applyAlignment="1">
      <alignment horizontal="justify" vertical="center" wrapText="1"/>
    </xf>
    <xf numFmtId="2" fontId="9" fillId="6" borderId="1" xfId="0" applyNumberFormat="1" applyFont="1" applyFill="1" applyBorder="1" applyAlignment="1">
      <alignment horizontal="center" vertical="center"/>
    </xf>
    <xf numFmtId="2" fontId="9" fillId="6" borderId="7" xfId="0" applyNumberFormat="1" applyFont="1" applyFill="1" applyBorder="1" applyAlignment="1">
      <alignment horizontal="center" vertical="center"/>
    </xf>
    <xf numFmtId="2" fontId="9" fillId="6" borderId="3" xfId="0" applyNumberFormat="1" applyFont="1" applyFill="1" applyBorder="1" applyAlignment="1">
      <alignment horizontal="center" vertical="center"/>
    </xf>
    <xf numFmtId="2" fontId="9" fillId="6" borderId="16" xfId="0" applyNumberFormat="1" applyFont="1" applyFill="1" applyBorder="1" applyAlignment="1">
      <alignment horizontal="center" vertical="center"/>
    </xf>
    <xf numFmtId="2" fontId="9" fillId="6" borderId="6" xfId="0" applyNumberFormat="1" applyFont="1" applyFill="1" applyBorder="1" applyAlignment="1">
      <alignment horizontal="center" vertical="center" wrapText="1"/>
    </xf>
    <xf numFmtId="0" fontId="4" fillId="6" borderId="7" xfId="0" applyFont="1" applyFill="1" applyBorder="1"/>
    <xf numFmtId="0" fontId="4" fillId="4" borderId="3" xfId="0" applyFont="1" applyFill="1" applyBorder="1" applyAlignment="1">
      <alignment horizontal="center" vertical="center"/>
    </xf>
    <xf numFmtId="1" fontId="3" fillId="4" borderId="3" xfId="0" applyNumberFormat="1" applyFont="1" applyFill="1" applyBorder="1" applyAlignment="1">
      <alignment horizontal="center" vertical="center" wrapText="1"/>
    </xf>
    <xf numFmtId="0" fontId="3" fillId="0" borderId="23" xfId="0" applyFont="1" applyBorder="1" applyAlignment="1">
      <alignment horizontal="left" vertical="top" wrapText="1"/>
    </xf>
    <xf numFmtId="0" fontId="16" fillId="0" borderId="7" xfId="0" applyFont="1" applyBorder="1" applyAlignment="1">
      <alignment horizontal="justify" vertical="center" wrapText="1"/>
    </xf>
    <xf numFmtId="0" fontId="17" fillId="0" borderId="3" xfId="0" applyFont="1" applyFill="1" applyBorder="1" applyAlignment="1">
      <alignment horizontal="left" vertical="center" wrapText="1"/>
    </xf>
    <xf numFmtId="2" fontId="8" fillId="6" borderId="24" xfId="0" applyNumberFormat="1" applyFont="1" applyFill="1" applyBorder="1" applyAlignment="1">
      <alignment vertical="center"/>
    </xf>
    <xf numFmtId="0" fontId="2" fillId="0" borderId="16" xfId="0" applyFont="1" applyBorder="1" applyAlignment="1">
      <alignment horizontal="left" vertical="center" wrapText="1"/>
    </xf>
    <xf numFmtId="0" fontId="15" fillId="4" borderId="4" xfId="0" applyFont="1" applyFill="1" applyBorder="1" applyAlignment="1">
      <alignment horizontal="center" vertical="center" textRotation="90"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Fill="1" applyAlignment="1">
      <alignment vertical="center" wrapText="1"/>
    </xf>
    <xf numFmtId="0" fontId="2" fillId="0" borderId="3" xfId="0" applyFont="1" applyFill="1" applyBorder="1" applyAlignment="1">
      <alignment vertical="center" wrapText="1"/>
    </xf>
    <xf numFmtId="0" fontId="3" fillId="4" borderId="11" xfId="0" applyFont="1" applyFill="1" applyBorder="1" applyAlignment="1">
      <alignment vertical="center" wrapText="1"/>
    </xf>
    <xf numFmtId="0" fontId="2" fillId="0" borderId="0" xfId="0" applyFont="1" applyBorder="1" applyAlignment="1">
      <alignment wrapText="1"/>
    </xf>
    <xf numFmtId="0" fontId="0" fillId="0" borderId="0" xfId="0" applyFill="1" applyBorder="1" applyAlignment="1">
      <alignment vertical="center" wrapText="1"/>
    </xf>
    <xf numFmtId="0" fontId="3" fillId="0" borderId="14" xfId="0" applyFont="1" applyFill="1" applyBorder="1" applyAlignment="1">
      <alignment vertical="center" wrapText="1"/>
    </xf>
    <xf numFmtId="0" fontId="4" fillId="0" borderId="14" xfId="0" applyFont="1" applyFill="1" applyBorder="1" applyAlignment="1">
      <alignment vertical="center" wrapText="1"/>
    </xf>
    <xf numFmtId="2" fontId="9" fillId="6" borderId="14" xfId="0" applyNumberFormat="1" applyFont="1" applyFill="1" applyBorder="1" applyAlignment="1">
      <alignment horizontal="center" vertical="center"/>
    </xf>
    <xf numFmtId="0" fontId="4" fillId="0" borderId="25" xfId="0" applyFont="1" applyFill="1" applyBorder="1" applyAlignment="1">
      <alignment vertical="center" wrapText="1"/>
    </xf>
    <xf numFmtId="0" fontId="4" fillId="0" borderId="12" xfId="0" applyFont="1" applyFill="1" applyBorder="1" applyAlignment="1">
      <alignment vertical="center" wrapText="1"/>
    </xf>
    <xf numFmtId="0" fontId="2" fillId="0" borderId="9" xfId="0" applyFont="1" applyFill="1" applyBorder="1" applyAlignment="1">
      <alignment vertical="center" wrapText="1"/>
    </xf>
    <xf numFmtId="0" fontId="4" fillId="0" borderId="9" xfId="0" applyFont="1" applyFill="1" applyBorder="1" applyAlignment="1">
      <alignment vertical="center" wrapText="1"/>
    </xf>
    <xf numFmtId="0" fontId="4" fillId="0" borderId="23" xfId="0" applyFont="1" applyFill="1" applyBorder="1" applyAlignment="1">
      <alignment vertical="center" wrapText="1"/>
    </xf>
    <xf numFmtId="0" fontId="2" fillId="0" borderId="26" xfId="0" applyFont="1" applyFill="1" applyBorder="1" applyAlignment="1">
      <alignment vertical="center" wrapText="1"/>
    </xf>
    <xf numFmtId="0" fontId="4" fillId="0" borderId="27" xfId="0" applyFont="1" applyFill="1" applyBorder="1" applyAlignment="1">
      <alignment horizontal="center" vertical="center" wrapText="1"/>
    </xf>
    <xf numFmtId="0" fontId="16" fillId="0" borderId="1" xfId="0" applyFont="1" applyFill="1" applyBorder="1" applyAlignment="1">
      <alignment horizontal="center" vertical="center"/>
    </xf>
    <xf numFmtId="0" fontId="4" fillId="0" borderId="2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28" xfId="0" applyFont="1" applyFill="1" applyBorder="1" applyAlignment="1">
      <alignment vertical="center" wrapText="1"/>
    </xf>
    <xf numFmtId="0" fontId="4" fillId="0" borderId="29" xfId="0" applyFont="1" applyFill="1" applyBorder="1" applyAlignment="1">
      <alignment vertical="center" wrapText="1"/>
    </xf>
    <xf numFmtId="0" fontId="4" fillId="0" borderId="23" xfId="0" applyFont="1" applyFill="1" applyBorder="1" applyAlignment="1">
      <alignment horizontal="center" vertical="center" wrapText="1"/>
    </xf>
    <xf numFmtId="0" fontId="3" fillId="0" borderId="30" xfId="0" applyFont="1" applyFill="1" applyBorder="1" applyAlignment="1">
      <alignment horizontal="left" vertical="top" wrapText="1"/>
    </xf>
    <xf numFmtId="2" fontId="9" fillId="4" borderId="16" xfId="0" applyNumberFormat="1" applyFont="1" applyFill="1" applyBorder="1" applyAlignment="1">
      <alignment horizontal="center" vertical="center"/>
    </xf>
    <xf numFmtId="0" fontId="2" fillId="0" borderId="16" xfId="0" applyFont="1" applyFill="1" applyBorder="1" applyAlignment="1">
      <alignment vertical="center" wrapText="1"/>
    </xf>
    <xf numFmtId="0" fontId="4" fillId="0" borderId="0" xfId="0" applyFont="1" applyFill="1" applyBorder="1" applyAlignment="1">
      <alignment vertical="center" wrapText="1"/>
    </xf>
    <xf numFmtId="0" fontId="2" fillId="0" borderId="14" xfId="0" applyFont="1" applyFill="1" applyBorder="1" applyAlignment="1">
      <alignment vertical="center" wrapText="1"/>
    </xf>
    <xf numFmtId="0" fontId="4" fillId="4" borderId="27" xfId="0" applyFont="1" applyFill="1" applyBorder="1" applyAlignment="1">
      <alignment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7" xfId="0" applyFill="1" applyBorder="1" applyAlignment="1">
      <alignment horizontal="center" vertical="center" wrapText="1"/>
    </xf>
    <xf numFmtId="0" fontId="0" fillId="0" borderId="0" xfId="0" applyFill="1" applyAlignment="1">
      <alignment horizontal="center"/>
    </xf>
    <xf numFmtId="0" fontId="0" fillId="0" borderId="7" xfId="0" applyFill="1" applyBorder="1" applyAlignment="1">
      <alignment horizontal="center"/>
    </xf>
    <xf numFmtId="0" fontId="3" fillId="4" borderId="16" xfId="0" applyFont="1" applyFill="1" applyBorder="1" applyAlignment="1">
      <alignment horizontal="center" vertical="center" wrapText="1"/>
    </xf>
    <xf numFmtId="0" fontId="0" fillId="0" borderId="16" xfId="0" applyFill="1" applyBorder="1" applyAlignment="1">
      <alignment horizontal="center" vertical="center" wrapText="1"/>
    </xf>
    <xf numFmtId="0" fontId="16" fillId="0" borderId="16" xfId="0" applyFont="1" applyFill="1" applyBorder="1" applyAlignment="1">
      <alignment wrapText="1"/>
    </xf>
    <xf numFmtId="0" fontId="4" fillId="0" borderId="16"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0" borderId="16" xfId="0" applyFont="1" applyFill="1" applyBorder="1" applyAlignment="1">
      <alignment horizontal="center" vertical="center"/>
    </xf>
    <xf numFmtId="0" fontId="2" fillId="5" borderId="7" xfId="0" applyFont="1" applyFill="1" applyBorder="1" applyAlignment="1">
      <alignment horizontal="center" vertical="center"/>
    </xf>
    <xf numFmtId="2" fontId="10" fillId="5" borderId="3" xfId="0" applyNumberFormat="1" applyFont="1" applyFill="1" applyBorder="1" applyAlignment="1">
      <alignment horizontal="center" vertical="center"/>
    </xf>
    <xf numFmtId="2" fontId="10" fillId="5" borderId="1" xfId="0" applyNumberFormat="1" applyFont="1" applyFill="1" applyBorder="1" applyAlignment="1">
      <alignment horizontal="center" vertical="center"/>
    </xf>
    <xf numFmtId="2" fontId="10" fillId="5" borderId="7" xfId="0" applyNumberFormat="1" applyFont="1" applyFill="1" applyBorder="1" applyAlignment="1">
      <alignment horizontal="center" vertical="center"/>
    </xf>
    <xf numFmtId="2" fontId="10" fillId="5" borderId="16" xfId="0" applyNumberFormat="1" applyFont="1" applyFill="1" applyBorder="1" applyAlignment="1">
      <alignment horizontal="center" vertical="center"/>
    </xf>
    <xf numFmtId="2" fontId="2" fillId="5" borderId="14" xfId="0" applyNumberFormat="1" applyFont="1" applyFill="1" applyBorder="1" applyAlignment="1">
      <alignment horizontal="center" vertical="center"/>
    </xf>
    <xf numFmtId="2" fontId="2" fillId="4" borderId="16" xfId="0" applyNumberFormat="1" applyFont="1" applyFill="1" applyBorder="1" applyAlignment="1">
      <alignment horizontal="center" vertical="center"/>
    </xf>
    <xf numFmtId="0" fontId="2" fillId="0" borderId="3" xfId="0" applyFont="1" applyFill="1" applyBorder="1" applyAlignment="1">
      <alignment horizontal="justify" vertical="center" wrapText="1"/>
    </xf>
    <xf numFmtId="0" fontId="4" fillId="0" borderId="7" xfId="0" applyFont="1" applyFill="1" applyBorder="1" applyAlignment="1">
      <alignment wrapText="1"/>
    </xf>
    <xf numFmtId="0" fontId="3" fillId="0" borderId="27" xfId="0" applyFont="1" applyFill="1" applyBorder="1" applyAlignment="1">
      <alignment vertical="center" wrapText="1"/>
    </xf>
    <xf numFmtId="0" fontId="3" fillId="0" borderId="31" xfId="0" applyFont="1" applyFill="1" applyBorder="1" applyAlignment="1">
      <alignment horizontal="center" vertical="center" wrapText="1"/>
    </xf>
    <xf numFmtId="0" fontId="2" fillId="0" borderId="27" xfId="0" applyFont="1" applyFill="1" applyBorder="1" applyAlignment="1">
      <alignment vertical="center" wrapText="1"/>
    </xf>
    <xf numFmtId="0" fontId="0" fillId="0" borderId="27" xfId="0" applyFill="1" applyBorder="1" applyAlignment="1">
      <alignment horizontal="center" vertical="center" wrapText="1"/>
    </xf>
    <xf numFmtId="0" fontId="0" fillId="0" borderId="14" xfId="0" applyFill="1" applyBorder="1" applyAlignment="1">
      <alignment horizontal="center" vertical="center" wrapText="1"/>
    </xf>
    <xf numFmtId="2" fontId="2" fillId="0" borderId="0" xfId="0" applyNumberFormat="1" applyFont="1" applyFill="1"/>
    <xf numFmtId="2" fontId="0" fillId="0" borderId="0" xfId="0" applyNumberFormat="1" applyFill="1"/>
    <xf numFmtId="2" fontId="4" fillId="6" borderId="7" xfId="0" applyNumberFormat="1" applyFont="1" applyFill="1" applyBorder="1"/>
    <xf numFmtId="1" fontId="2" fillId="5" borderId="1" xfId="0" applyNumberFormat="1" applyFont="1" applyFill="1" applyBorder="1" applyAlignment="1">
      <alignment horizontal="center" vertical="center"/>
    </xf>
    <xf numFmtId="1" fontId="9" fillId="6" borderId="1" xfId="0" applyNumberFormat="1" applyFont="1" applyFill="1" applyBorder="1" applyAlignment="1">
      <alignment horizontal="center" vertical="center"/>
    </xf>
    <xf numFmtId="1" fontId="2" fillId="5" borderId="3" xfId="0" applyNumberFormat="1" applyFont="1" applyFill="1" applyBorder="1" applyAlignment="1">
      <alignment horizontal="center" vertical="center"/>
    </xf>
    <xf numFmtId="1" fontId="9" fillId="6" borderId="3" xfId="0" applyNumberFormat="1" applyFont="1" applyFill="1" applyBorder="1" applyAlignment="1">
      <alignment horizontal="center" vertical="center"/>
    </xf>
    <xf numFmtId="1" fontId="2" fillId="5" borderId="14" xfId="0" applyNumberFormat="1" applyFont="1" applyFill="1" applyBorder="1" applyAlignment="1">
      <alignment horizontal="center" vertical="center"/>
    </xf>
    <xf numFmtId="1" fontId="9" fillId="6" borderId="14" xfId="0" applyNumberFormat="1" applyFont="1" applyFill="1" applyBorder="1" applyAlignment="1">
      <alignment horizontal="center" vertical="center"/>
    </xf>
    <xf numFmtId="1" fontId="2" fillId="5" borderId="16" xfId="0" applyNumberFormat="1" applyFont="1" applyFill="1" applyBorder="1" applyAlignment="1">
      <alignment horizontal="center" vertical="center"/>
    </xf>
    <xf numFmtId="1" fontId="9" fillId="6" borderId="16" xfId="0" applyNumberFormat="1" applyFont="1" applyFill="1" applyBorder="1" applyAlignment="1">
      <alignment horizontal="center" vertical="center"/>
    </xf>
    <xf numFmtId="1" fontId="2" fillId="5" borderId="13" xfId="0" applyNumberFormat="1" applyFont="1" applyFill="1" applyBorder="1" applyAlignment="1">
      <alignment horizontal="center" vertical="center"/>
    </xf>
    <xf numFmtId="1" fontId="9" fillId="6" borderId="13" xfId="0" applyNumberFormat="1" applyFont="1" applyFill="1" applyBorder="1" applyAlignment="1">
      <alignment horizontal="center" vertical="center"/>
    </xf>
    <xf numFmtId="1" fontId="2" fillId="5" borderId="7" xfId="0" applyNumberFormat="1" applyFont="1" applyFill="1" applyBorder="1" applyAlignment="1">
      <alignment horizontal="center" vertical="center"/>
    </xf>
    <xf numFmtId="1" fontId="9" fillId="6" borderId="7" xfId="0" applyNumberFormat="1" applyFont="1" applyFill="1" applyBorder="1" applyAlignment="1">
      <alignment horizontal="center" vertical="center"/>
    </xf>
    <xf numFmtId="1" fontId="2" fillId="4" borderId="16" xfId="0" applyNumberFormat="1" applyFont="1" applyFill="1" applyBorder="1" applyAlignment="1">
      <alignment horizontal="center" vertical="center"/>
    </xf>
    <xf numFmtId="1" fontId="9" fillId="4" borderId="16" xfId="0" applyNumberFormat="1" applyFont="1" applyFill="1" applyBorder="1" applyAlignment="1">
      <alignment horizontal="center" vertical="center"/>
    </xf>
    <xf numFmtId="1" fontId="2" fillId="5" borderId="3" xfId="0" applyNumberFormat="1"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1" fontId="9" fillId="6" borderId="32" xfId="0" applyNumberFormat="1" applyFont="1" applyFill="1" applyBorder="1" applyAlignment="1">
      <alignment horizontal="center" vertical="center"/>
    </xf>
    <xf numFmtId="1" fontId="9" fillId="6" borderId="6" xfId="0" applyNumberFormat="1" applyFont="1" applyFill="1" applyBorder="1" applyAlignment="1">
      <alignment horizontal="center" vertical="center"/>
    </xf>
    <xf numFmtId="1" fontId="2" fillId="4" borderId="33" xfId="0" applyNumberFormat="1" applyFont="1" applyFill="1" applyBorder="1" applyAlignment="1">
      <alignment horizontal="center" vertical="center" wrapText="1"/>
    </xf>
    <xf numFmtId="1" fontId="0" fillId="4" borderId="33" xfId="0" applyNumberFormat="1" applyFill="1" applyBorder="1" applyAlignment="1">
      <alignment horizontal="center" vertical="center" wrapText="1"/>
    </xf>
    <xf numFmtId="1" fontId="10" fillId="5" borderId="1" xfId="0" applyNumberFormat="1" applyFont="1" applyFill="1" applyBorder="1" applyAlignment="1">
      <alignment horizontal="center" vertical="center"/>
    </xf>
    <xf numFmtId="1" fontId="10" fillId="5" borderId="7" xfId="0" applyNumberFormat="1" applyFont="1" applyFill="1" applyBorder="1" applyAlignment="1">
      <alignment horizontal="center" vertical="center"/>
    </xf>
    <xf numFmtId="1" fontId="10" fillId="5" borderId="3" xfId="0" applyNumberFormat="1" applyFont="1" applyFill="1" applyBorder="1" applyAlignment="1">
      <alignment horizontal="center" vertical="center"/>
    </xf>
    <xf numFmtId="1" fontId="10" fillId="5" borderId="16" xfId="0" applyNumberFormat="1" applyFont="1" applyFill="1" applyBorder="1" applyAlignment="1">
      <alignment horizontal="center" vertical="center"/>
    </xf>
    <xf numFmtId="0" fontId="11" fillId="6" borderId="5" xfId="0" applyFont="1" applyFill="1" applyBorder="1" applyAlignment="1">
      <alignment horizontal="center" vertical="center" wrapText="1"/>
    </xf>
    <xf numFmtId="0" fontId="8" fillId="6" borderId="33" xfId="0" applyFont="1" applyFill="1" applyBorder="1" applyAlignment="1">
      <alignment horizontal="right" vertical="center"/>
    </xf>
    <xf numFmtId="0" fontId="0" fillId="6" borderId="4" xfId="0" applyFill="1" applyBorder="1" applyAlignment="1">
      <alignment vertical="center" wrapText="1"/>
    </xf>
    <xf numFmtId="2" fontId="8" fillId="6" borderId="24" xfId="0" applyNumberFormat="1" applyFont="1" applyFill="1" applyBorder="1" applyAlignment="1">
      <alignment vertical="center" wrapText="1"/>
    </xf>
    <xf numFmtId="1" fontId="2" fillId="5" borderId="14" xfId="0" applyNumberFormat="1" applyFont="1" applyFill="1" applyBorder="1" applyAlignment="1">
      <alignment horizontal="center" vertical="center" wrapText="1"/>
    </xf>
    <xf numFmtId="1" fontId="2" fillId="5" borderId="16" xfId="0" applyNumberFormat="1" applyFont="1" applyFill="1" applyBorder="1" applyAlignment="1">
      <alignment horizontal="center" vertical="center" wrapText="1"/>
    </xf>
    <xf numFmtId="1" fontId="2" fillId="5" borderId="7" xfId="0" applyNumberFormat="1" applyFont="1" applyFill="1" applyBorder="1" applyAlignment="1">
      <alignment horizontal="center" vertical="center" wrapText="1"/>
    </xf>
    <xf numFmtId="1" fontId="2" fillId="5" borderId="27" xfId="0" applyNumberFormat="1" applyFont="1" applyFill="1" applyBorder="1" applyAlignment="1">
      <alignment horizontal="center" vertical="center" wrapText="1"/>
    </xf>
    <xf numFmtId="0" fontId="16" fillId="3" borderId="6" xfId="0" applyFont="1" applyFill="1" applyBorder="1" applyAlignment="1">
      <alignment vertical="top" wrapText="1"/>
    </xf>
    <xf numFmtId="2" fontId="10" fillId="5" borderId="32" xfId="0" applyNumberFormat="1" applyFont="1" applyFill="1" applyBorder="1" applyAlignment="1">
      <alignment horizontal="center" vertical="center"/>
    </xf>
    <xf numFmtId="2" fontId="9" fillId="6" borderId="32" xfId="0" applyNumberFormat="1" applyFont="1" applyFill="1" applyBorder="1" applyAlignment="1">
      <alignment horizontal="center" vertical="center"/>
    </xf>
    <xf numFmtId="0" fontId="3" fillId="4" borderId="31" xfId="0" applyFont="1" applyFill="1" applyBorder="1" applyAlignment="1">
      <alignment vertical="center" wrapText="1"/>
    </xf>
    <xf numFmtId="0" fontId="0" fillId="4" borderId="31" xfId="0" applyFill="1" applyBorder="1" applyAlignment="1">
      <alignment horizontal="center" vertical="center" wrapText="1"/>
    </xf>
    <xf numFmtId="0" fontId="14" fillId="5" borderId="6" xfId="0" applyFont="1" applyFill="1" applyBorder="1" applyAlignment="1">
      <alignment horizontal="center" vertical="center"/>
    </xf>
    <xf numFmtId="2" fontId="14" fillId="5" borderId="6" xfId="0" applyNumberFormat="1" applyFont="1" applyFill="1" applyBorder="1" applyAlignment="1">
      <alignment horizontal="center" vertical="center"/>
    </xf>
    <xf numFmtId="0" fontId="2" fillId="0" borderId="0" xfId="0" applyFont="1" applyProtection="1">
      <protection locked="0"/>
    </xf>
    <xf numFmtId="0" fontId="6" fillId="0" borderId="0" xfId="0" applyFont="1" applyAlignment="1" applyProtection="1">
      <alignment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6" xfId="0"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3" fillId="0" borderId="0" xfId="0" applyFont="1" applyBorder="1" applyAlignment="1" applyProtection="1">
      <alignment vertical="center" wrapText="1"/>
      <protection locked="0"/>
    </xf>
    <xf numFmtId="0" fontId="2" fillId="0" borderId="0" xfId="0" applyFont="1" applyAlignment="1" applyProtection="1">
      <alignment horizontal="center" vertical="center"/>
      <protection locked="0"/>
    </xf>
    <xf numFmtId="2" fontId="9" fillId="0" borderId="0" xfId="0" applyNumberFormat="1" applyFont="1" applyProtection="1">
      <protection locked="0"/>
    </xf>
    <xf numFmtId="0" fontId="15" fillId="2" borderId="4" xfId="0" applyFont="1" applyFill="1" applyBorder="1" applyAlignment="1" applyProtection="1">
      <alignment horizontal="center" vertical="center" textRotation="90" wrapText="1"/>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0" fontId="15" fillId="4"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xf>
    <xf numFmtId="0" fontId="2" fillId="5" borderId="1" xfId="0" applyFont="1" applyFill="1" applyBorder="1" applyAlignment="1" applyProtection="1">
      <alignment horizontal="center" vertical="center"/>
    </xf>
    <xf numFmtId="2" fontId="9" fillId="6" borderId="1" xfId="0" applyNumberFormat="1"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164" fontId="3" fillId="4" borderId="10" xfId="0" applyNumberFormat="1" applyFont="1" applyFill="1" applyBorder="1" applyAlignment="1" applyProtection="1">
      <alignment horizontal="center" vertical="center"/>
    </xf>
    <xf numFmtId="164" fontId="3" fillId="4" borderId="1" xfId="0" applyNumberFormat="1" applyFont="1" applyFill="1" applyBorder="1" applyAlignment="1" applyProtection="1">
      <alignment horizontal="center" vertical="center" wrapText="1"/>
    </xf>
    <xf numFmtId="0" fontId="3" fillId="4" borderId="1" xfId="0" applyFont="1" applyFill="1" applyBorder="1" applyAlignment="1" applyProtection="1">
      <alignment horizontal="center" vertical="center"/>
    </xf>
    <xf numFmtId="0" fontId="14" fillId="5" borderId="1" xfId="0" applyFont="1" applyFill="1" applyBorder="1" applyAlignment="1" applyProtection="1">
      <alignment horizontal="center" vertical="center"/>
    </xf>
    <xf numFmtId="2" fontId="9" fillId="6" borderId="1" xfId="0" applyNumberFormat="1" applyFont="1" applyFill="1" applyBorder="1" applyAlignment="1" applyProtection="1">
      <alignment horizontal="center" vertical="center" wrapText="1"/>
    </xf>
    <xf numFmtId="0" fontId="2" fillId="0" borderId="9" xfId="0" applyFont="1" applyBorder="1" applyProtection="1"/>
    <xf numFmtId="0" fontId="3" fillId="0" borderId="3" xfId="0" applyFont="1" applyBorder="1" applyAlignment="1" applyProtection="1">
      <alignment horizontal="center" vertical="center" wrapText="1"/>
    </xf>
    <xf numFmtId="0" fontId="3" fillId="0" borderId="13" xfId="0" applyFont="1" applyBorder="1" applyAlignment="1" applyProtection="1">
      <alignment vertical="center" wrapText="1"/>
    </xf>
    <xf numFmtId="0" fontId="2" fillId="0" borderId="0" xfId="0" applyFont="1" applyProtection="1"/>
    <xf numFmtId="2" fontId="2" fillId="5" borderId="1" xfId="0" applyNumberFormat="1" applyFont="1" applyFill="1" applyBorder="1" applyAlignment="1" applyProtection="1">
      <alignment horizontal="center" vertical="center"/>
    </xf>
    <xf numFmtId="2" fontId="2" fillId="5" borderId="7" xfId="0" applyNumberFormat="1" applyFont="1" applyFill="1" applyBorder="1" applyAlignment="1" applyProtection="1">
      <alignment horizontal="center" vertical="center"/>
    </xf>
    <xf numFmtId="2" fontId="9" fillId="6" borderId="7" xfId="0" applyNumberFormat="1" applyFont="1" applyFill="1" applyBorder="1" applyAlignment="1" applyProtection="1">
      <alignment horizontal="center" vertical="center"/>
    </xf>
    <xf numFmtId="2" fontId="2" fillId="5" borderId="3" xfId="0" applyNumberFormat="1" applyFont="1" applyFill="1" applyBorder="1" applyAlignment="1" applyProtection="1">
      <alignment horizontal="center" vertical="center"/>
    </xf>
    <xf numFmtId="2" fontId="9" fillId="6" borderId="3" xfId="0" applyNumberFormat="1" applyFont="1" applyFill="1" applyBorder="1" applyAlignment="1" applyProtection="1">
      <alignment horizontal="center" vertical="center"/>
    </xf>
    <xf numFmtId="2" fontId="2" fillId="5" borderId="16" xfId="0" applyNumberFormat="1" applyFont="1" applyFill="1" applyBorder="1" applyAlignment="1" applyProtection="1">
      <alignment horizontal="center" vertical="center"/>
    </xf>
    <xf numFmtId="2" fontId="9" fillId="6" borderId="16" xfId="0" applyNumberFormat="1" applyFont="1" applyFill="1" applyBorder="1" applyAlignment="1" applyProtection="1">
      <alignment horizontal="center" vertical="center"/>
    </xf>
    <xf numFmtId="2" fontId="2" fillId="5" borderId="14" xfId="0" applyNumberFormat="1" applyFont="1" applyFill="1" applyBorder="1" applyAlignment="1" applyProtection="1">
      <alignment horizontal="center" vertical="center"/>
    </xf>
    <xf numFmtId="2" fontId="9" fillId="6" borderId="14" xfId="0" applyNumberFormat="1" applyFont="1" applyFill="1" applyBorder="1" applyAlignment="1" applyProtection="1">
      <alignment horizontal="center" vertical="center"/>
    </xf>
    <xf numFmtId="1" fontId="3" fillId="4" borderId="3" xfId="0" applyNumberFormat="1" applyFont="1" applyFill="1" applyBorder="1" applyAlignment="1" applyProtection="1">
      <alignment horizontal="center" vertical="center"/>
    </xf>
    <xf numFmtId="1" fontId="9" fillId="4" borderId="3" xfId="0" applyNumberFormat="1" applyFont="1" applyFill="1" applyBorder="1" applyAlignment="1" applyProtection="1">
      <alignment horizontal="center" vertical="center" wrapText="1"/>
    </xf>
    <xf numFmtId="1" fontId="2" fillId="5" borderId="3" xfId="0" applyNumberFormat="1" applyFont="1" applyFill="1" applyBorder="1" applyAlignment="1" applyProtection="1">
      <alignment horizontal="center" vertical="center"/>
    </xf>
    <xf numFmtId="1" fontId="9" fillId="6" borderId="3" xfId="0" applyNumberFormat="1" applyFont="1" applyFill="1" applyBorder="1" applyAlignment="1" applyProtection="1">
      <alignment horizontal="center" vertical="center"/>
    </xf>
    <xf numFmtId="1" fontId="2" fillId="5" borderId="1" xfId="0" applyNumberFormat="1" applyFont="1" applyFill="1" applyBorder="1" applyAlignment="1" applyProtection="1">
      <alignment horizontal="center" vertical="center"/>
    </xf>
    <xf numFmtId="1" fontId="2" fillId="5" borderId="7" xfId="0" applyNumberFormat="1" applyFont="1" applyFill="1" applyBorder="1" applyAlignment="1" applyProtection="1">
      <alignment horizontal="center" vertical="center"/>
    </xf>
    <xf numFmtId="1" fontId="9" fillId="6" borderId="14" xfId="0" applyNumberFormat="1" applyFont="1" applyFill="1" applyBorder="1" applyAlignment="1" applyProtection="1">
      <alignment horizontal="center" vertical="center"/>
    </xf>
    <xf numFmtId="1" fontId="9" fillId="4" borderId="3" xfId="0" applyNumberFormat="1" applyFont="1" applyFill="1" applyBorder="1" applyAlignment="1" applyProtection="1">
      <alignment horizontal="center" vertical="center"/>
    </xf>
    <xf numFmtId="1" fontId="9" fillId="6" borderId="1" xfId="0" applyNumberFormat="1" applyFont="1" applyFill="1" applyBorder="1" applyAlignment="1" applyProtection="1">
      <alignment horizontal="center" vertical="center"/>
    </xf>
    <xf numFmtId="1" fontId="9" fillId="6" borderId="7" xfId="0" applyNumberFormat="1" applyFont="1" applyFill="1" applyBorder="1" applyAlignment="1" applyProtection="1">
      <alignment horizontal="center" vertical="center"/>
    </xf>
    <xf numFmtId="1" fontId="2" fillId="5" borderId="13" xfId="0" applyNumberFormat="1" applyFont="1" applyFill="1" applyBorder="1" applyAlignment="1" applyProtection="1">
      <alignment horizontal="center" vertical="center"/>
    </xf>
    <xf numFmtId="2" fontId="9" fillId="6" borderId="22" xfId="0" applyNumberFormat="1" applyFont="1" applyFill="1"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21" xfId="0" applyFont="1" applyBorder="1" applyAlignment="1" applyProtection="1">
      <alignment vertical="center" wrapText="1"/>
    </xf>
    <xf numFmtId="0" fontId="3" fillId="0" borderId="23"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3" fillId="0" borderId="44"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3" fillId="0" borderId="44" xfId="0" applyNumberFormat="1" applyFont="1" applyBorder="1" applyAlignment="1" applyProtection="1">
      <alignment horizontal="center" vertical="center" wrapText="1"/>
    </xf>
    <xf numFmtId="0" fontId="3" fillId="0" borderId="13" xfId="0" applyNumberFormat="1" applyFont="1" applyBorder="1" applyAlignment="1" applyProtection="1">
      <alignment horizontal="center" vertical="center" wrapText="1"/>
    </xf>
    <xf numFmtId="0" fontId="3" fillId="0" borderId="14" xfId="0" applyNumberFormat="1" applyFont="1" applyBorder="1" applyAlignment="1" applyProtection="1">
      <alignment horizontal="center" vertical="center" wrapText="1"/>
    </xf>
    <xf numFmtId="0" fontId="15" fillId="0" borderId="37" xfId="0" applyFont="1" applyBorder="1" applyAlignment="1" applyProtection="1">
      <alignment horizontal="center" vertical="center" textRotation="90" wrapText="1"/>
    </xf>
    <xf numFmtId="0" fontId="15" fillId="0" borderId="38" xfId="0" applyFont="1" applyBorder="1" applyAlignment="1" applyProtection="1">
      <alignment horizontal="center" vertical="center" textRotation="90" wrapText="1"/>
    </xf>
    <xf numFmtId="0" fontId="15" fillId="0" borderId="39" xfId="0" applyFont="1" applyBorder="1" applyAlignment="1" applyProtection="1">
      <alignment horizontal="center" vertical="center" textRotation="90" wrapText="1"/>
    </xf>
    <xf numFmtId="0" fontId="15" fillId="0" borderId="40" xfId="0" applyFont="1" applyBorder="1" applyAlignment="1" applyProtection="1">
      <alignment horizontal="center" vertical="center" textRotation="90" wrapText="1"/>
    </xf>
    <xf numFmtId="0" fontId="15" fillId="0" borderId="41" xfId="0" applyFont="1" applyBorder="1" applyAlignment="1" applyProtection="1">
      <alignment horizontal="center" vertical="center" textRotation="90" wrapText="1"/>
    </xf>
    <xf numFmtId="0" fontId="3" fillId="0" borderId="42" xfId="0" applyFont="1" applyBorder="1" applyAlignment="1" applyProtection="1">
      <alignment vertical="center" wrapText="1"/>
    </xf>
    <xf numFmtId="0" fontId="3" fillId="0" borderId="3" xfId="0" applyFont="1" applyBorder="1" applyAlignment="1" applyProtection="1">
      <alignment vertical="center" wrapText="1"/>
    </xf>
    <xf numFmtId="0" fontId="3" fillId="0" borderId="1" xfId="0" applyFont="1" applyBorder="1" applyAlignment="1" applyProtection="1">
      <alignment vertical="center" wrapText="1"/>
    </xf>
    <xf numFmtId="0" fontId="3" fillId="0" borderId="7" xfId="0" applyFont="1" applyBorder="1" applyAlignment="1" applyProtection="1">
      <alignment vertical="center" wrapText="1"/>
    </xf>
    <xf numFmtId="0" fontId="3" fillId="0" borderId="16" xfId="0" applyFont="1" applyBorder="1" applyAlignment="1" applyProtection="1">
      <alignment vertical="center" wrapText="1"/>
    </xf>
    <xf numFmtId="0" fontId="3" fillId="0" borderId="13" xfId="0" applyFont="1" applyBorder="1" applyAlignment="1" applyProtection="1">
      <alignment horizontal="left" vertical="center" wrapText="1"/>
    </xf>
    <xf numFmtId="0" fontId="3" fillId="0" borderId="35" xfId="0"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8" fillId="6" borderId="5" xfId="0" applyFont="1" applyFill="1" applyBorder="1" applyAlignment="1" applyProtection="1">
      <alignment horizontal="center" vertical="center"/>
    </xf>
    <xf numFmtId="0" fontId="8" fillId="6" borderId="33" xfId="0" applyFont="1" applyFill="1" applyBorder="1" applyAlignment="1" applyProtection="1">
      <alignment horizontal="center" vertical="center"/>
    </xf>
    <xf numFmtId="0" fontId="8" fillId="6" borderId="36" xfId="0" applyFont="1" applyFill="1" applyBorder="1" applyAlignment="1" applyProtection="1">
      <alignment horizontal="center" vertical="center"/>
    </xf>
    <xf numFmtId="0" fontId="2" fillId="0" borderId="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3" fillId="4" borderId="9"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0" borderId="10"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12"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3" fillId="4" borderId="9" xfId="0" applyFont="1" applyFill="1" applyBorder="1" applyAlignment="1" applyProtection="1">
      <alignment horizontal="center" vertical="center"/>
    </xf>
    <xf numFmtId="0" fontId="3" fillId="4" borderId="26" xfId="0" applyFont="1" applyFill="1" applyBorder="1" applyAlignment="1" applyProtection="1">
      <alignment horizontal="center" vertical="center"/>
    </xf>
    <xf numFmtId="0" fontId="2" fillId="0" borderId="11"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165" fontId="4" fillId="0" borderId="48" xfId="0" applyNumberFormat="1" applyFont="1" applyBorder="1" applyAlignment="1">
      <alignment horizontal="center" vertical="center" wrapText="1"/>
    </xf>
    <xf numFmtId="165" fontId="4" fillId="0" borderId="49" xfId="0" applyNumberFormat="1" applyFont="1" applyBorder="1" applyAlignment="1">
      <alignment horizontal="center" vertical="center" wrapText="1"/>
    </xf>
    <xf numFmtId="0" fontId="3" fillId="0" borderId="35" xfId="0" applyFont="1" applyBorder="1" applyAlignment="1">
      <alignment horizontal="left" vertical="top" wrapText="1"/>
    </xf>
    <xf numFmtId="0" fontId="3" fillId="0" borderId="32" xfId="0" applyFont="1" applyBorder="1" applyAlignment="1">
      <alignment horizontal="left" vertical="top" wrapText="1"/>
    </xf>
    <xf numFmtId="0" fontId="3" fillId="0" borderId="3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0" fontId="3" fillId="0" borderId="21" xfId="0" applyFont="1" applyBorder="1" applyAlignment="1">
      <alignment horizontal="left" vertical="top" wrapText="1"/>
    </xf>
    <xf numFmtId="0" fontId="3" fillId="0" borderId="50" xfId="0" applyFont="1" applyBorder="1" applyAlignment="1">
      <alignment horizontal="left" vertical="top" wrapText="1"/>
    </xf>
    <xf numFmtId="0" fontId="3" fillId="0" borderId="23" xfId="0" applyFont="1" applyBorder="1" applyAlignment="1">
      <alignment horizontal="left" vertical="top" wrapText="1"/>
    </xf>
    <xf numFmtId="0" fontId="2" fillId="0" borderId="0" xfId="0" applyFont="1" applyAlignment="1">
      <alignment horizontal="left"/>
    </xf>
    <xf numFmtId="0" fontId="2" fillId="0" borderId="0" xfId="0" applyFont="1" applyAlignment="1">
      <alignment horizontal="left" vertical="top" wrapText="1"/>
    </xf>
    <xf numFmtId="0" fontId="8" fillId="6" borderId="5" xfId="0" applyFont="1" applyFill="1" applyBorder="1" applyAlignment="1">
      <alignment horizontal="center" vertical="center"/>
    </xf>
    <xf numFmtId="0" fontId="8" fillId="6" borderId="33" xfId="0" applyFont="1" applyFill="1" applyBorder="1" applyAlignment="1">
      <alignment horizontal="center" vertical="center"/>
    </xf>
    <xf numFmtId="0" fontId="8" fillId="6" borderId="24" xfId="0" applyFont="1" applyFill="1" applyBorder="1" applyAlignment="1">
      <alignment horizontal="center" vertical="center"/>
    </xf>
    <xf numFmtId="16" fontId="3" fillId="0" borderId="13" xfId="0" applyNumberFormat="1" applyFont="1" applyBorder="1" applyAlignment="1">
      <alignment horizontal="left" vertical="top" wrapText="1"/>
    </xf>
    <xf numFmtId="0" fontId="15" fillId="0" borderId="45" xfId="0" applyFont="1" applyBorder="1" applyAlignment="1">
      <alignment horizontal="left" vertical="center" textRotation="90" wrapText="1"/>
    </xf>
    <xf numFmtId="0" fontId="15" fillId="0" borderId="46" xfId="0" applyFont="1" applyBorder="1" applyAlignment="1">
      <alignment horizontal="left" vertical="center" textRotation="90" wrapText="1"/>
    </xf>
    <xf numFmtId="0" fontId="3" fillId="0" borderId="46" xfId="0" applyFont="1" applyBorder="1" applyAlignment="1">
      <alignment horizontal="left" vertical="center" textRotation="90" wrapText="1"/>
    </xf>
    <xf numFmtId="0" fontId="3" fillId="0" borderId="47" xfId="0" applyFont="1" applyBorder="1" applyAlignment="1">
      <alignment horizontal="left" vertical="center" textRotation="90" wrapText="1"/>
    </xf>
    <xf numFmtId="0" fontId="3" fillId="0" borderId="3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4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14" fontId="3" fillId="0" borderId="32" xfId="0" applyNumberFormat="1" applyFont="1" applyFill="1" applyBorder="1" applyAlignment="1">
      <alignment horizontal="left" vertical="center" wrapText="1"/>
    </xf>
    <xf numFmtId="14" fontId="3" fillId="0" borderId="13" xfId="0" applyNumberFormat="1" applyFont="1" applyFill="1" applyBorder="1" applyAlignment="1">
      <alignment horizontal="left" vertical="center" wrapText="1"/>
    </xf>
    <xf numFmtId="14" fontId="3" fillId="0" borderId="14"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5" fillId="4" borderId="5" xfId="0" applyFont="1" applyFill="1" applyBorder="1" applyAlignment="1">
      <alignment horizontal="left" vertical="center" wrapText="1"/>
    </xf>
    <xf numFmtId="0" fontId="15" fillId="4" borderId="33" xfId="0" applyFont="1" applyFill="1" applyBorder="1" applyAlignment="1">
      <alignment horizontal="left" vertical="center" wrapText="1"/>
    </xf>
    <xf numFmtId="0" fontId="3" fillId="0" borderId="58" xfId="0" applyFont="1" applyFill="1" applyBorder="1" applyAlignment="1">
      <alignment horizontal="center" vertical="center" wrapText="1"/>
    </xf>
    <xf numFmtId="165" fontId="4" fillId="0" borderId="48" xfId="0" applyNumberFormat="1" applyFont="1" applyFill="1" applyBorder="1" applyAlignment="1">
      <alignment horizontal="center" vertical="center" wrapText="1"/>
    </xf>
    <xf numFmtId="165" fontId="4" fillId="0" borderId="49" xfId="0" applyNumberFormat="1" applyFont="1" applyFill="1" applyBorder="1" applyAlignment="1">
      <alignment horizontal="center" vertical="center" wrapText="1"/>
    </xf>
    <xf numFmtId="0" fontId="15" fillId="0" borderId="51" xfId="0" applyFont="1" applyFill="1" applyBorder="1" applyAlignment="1">
      <alignment horizontal="center" vertical="center" textRotation="90" wrapText="1"/>
    </xf>
    <xf numFmtId="0" fontId="15" fillId="0" borderId="52" xfId="0" applyFont="1" applyFill="1" applyBorder="1" applyAlignment="1">
      <alignment horizontal="center" vertical="center" textRotation="90" wrapText="1"/>
    </xf>
    <xf numFmtId="0" fontId="15" fillId="0" borderId="53" xfId="0" applyFont="1" applyFill="1" applyBorder="1" applyAlignment="1">
      <alignment horizontal="center" vertical="center" textRotation="90" wrapText="1"/>
    </xf>
    <xf numFmtId="0" fontId="15" fillId="0" borderId="54" xfId="0" applyFont="1" applyFill="1" applyBorder="1" applyAlignment="1">
      <alignment horizontal="center" vertical="center" textRotation="90" wrapText="1"/>
    </xf>
    <xf numFmtId="0" fontId="3" fillId="0" borderId="55" xfId="0" applyFont="1" applyFill="1" applyBorder="1" applyAlignment="1">
      <alignment horizontal="left" vertical="top" wrapText="1"/>
    </xf>
    <xf numFmtId="0" fontId="3" fillId="0" borderId="56" xfId="0" applyFont="1" applyFill="1" applyBorder="1" applyAlignment="1">
      <alignment horizontal="left" vertical="top" wrapText="1"/>
    </xf>
    <xf numFmtId="0" fontId="3" fillId="0" borderId="57" xfId="0" applyFont="1" applyFill="1" applyBorder="1" applyAlignment="1">
      <alignment horizontal="left" vertical="top" wrapText="1"/>
    </xf>
    <xf numFmtId="0" fontId="3" fillId="0" borderId="35"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35"/>
  <sheetViews>
    <sheetView zoomScale="90" zoomScaleNormal="90" workbookViewId="0">
      <selection activeCell="B2" sqref="B2"/>
    </sheetView>
  </sheetViews>
  <sheetFormatPr defaultColWidth="8.85546875" defaultRowHeight="15"/>
  <cols>
    <col min="1" max="1" width="4.42578125" style="200" customWidth="1"/>
    <col min="2" max="2" width="16.5703125" style="200" customWidth="1"/>
    <col min="3" max="3" width="16.28515625" style="200" customWidth="1"/>
    <col min="4" max="4" width="16.5703125" style="200" customWidth="1"/>
    <col min="5" max="5" width="10.5703125" style="200" customWidth="1"/>
    <col min="6" max="6" width="29.28515625" style="213" customWidth="1"/>
    <col min="7" max="7" width="16.42578125" style="213" customWidth="1"/>
    <col min="8" max="8" width="7.140625" style="213" customWidth="1"/>
    <col min="9" max="9" width="6.5703125" style="213" customWidth="1"/>
    <col min="10" max="10" width="9.140625" style="213" customWidth="1"/>
    <col min="11" max="11" width="9.85546875" style="214" customWidth="1"/>
    <col min="12" max="12" width="8.85546875" style="200"/>
    <col min="13" max="13" width="11.7109375" style="200" customWidth="1"/>
    <col min="14" max="14" width="11.140625" style="200" customWidth="1"/>
    <col min="15" max="15" width="8.85546875" style="200"/>
    <col min="16" max="16" width="10.28515625" style="200" customWidth="1"/>
    <col min="17" max="16384" width="8.85546875" style="200"/>
  </cols>
  <sheetData>
    <row r="1" spans="1:14" ht="70.900000000000006" customHeight="1" thickBot="1">
      <c r="A1" s="215" t="s">
        <v>0</v>
      </c>
      <c r="B1" s="216" t="s">
        <v>1</v>
      </c>
      <c r="C1" s="216" t="s">
        <v>2</v>
      </c>
      <c r="D1" s="216" t="s">
        <v>3</v>
      </c>
      <c r="E1" s="217" t="s">
        <v>4</v>
      </c>
      <c r="F1" s="218"/>
      <c r="G1" s="218"/>
      <c r="H1" s="219"/>
      <c r="I1" s="219"/>
      <c r="J1" s="220"/>
      <c r="K1" s="221"/>
      <c r="M1" s="201"/>
      <c r="N1" s="201"/>
    </row>
    <row r="2" spans="1:14" ht="35.450000000000003" customHeight="1" thickBot="1">
      <c r="A2" s="222">
        <v>1</v>
      </c>
      <c r="B2" s="222">
        <v>2</v>
      </c>
      <c r="C2" s="222">
        <v>3</v>
      </c>
      <c r="D2" s="222">
        <v>4</v>
      </c>
      <c r="E2" s="223">
        <v>5</v>
      </c>
      <c r="F2" s="224" t="s">
        <v>55</v>
      </c>
      <c r="G2" s="225" t="s">
        <v>42</v>
      </c>
      <c r="H2" s="226" t="s">
        <v>50</v>
      </c>
      <c r="I2" s="227" t="s">
        <v>43</v>
      </c>
      <c r="J2" s="228" t="s">
        <v>44</v>
      </c>
      <c r="K2" s="229" t="s">
        <v>51</v>
      </c>
    </row>
    <row r="3" spans="1:14" ht="26.25" thickTop="1">
      <c r="A3" s="266" t="s">
        <v>5</v>
      </c>
      <c r="B3" s="271" t="s">
        <v>6</v>
      </c>
      <c r="C3" s="271" t="s">
        <v>91</v>
      </c>
      <c r="D3" s="263" t="s">
        <v>57</v>
      </c>
      <c r="E3" s="261" t="s">
        <v>49</v>
      </c>
      <c r="F3" s="202" t="s">
        <v>54</v>
      </c>
      <c r="G3" s="202" t="s">
        <v>56</v>
      </c>
      <c r="H3" s="203">
        <v>2</v>
      </c>
      <c r="I3" s="203">
        <v>200</v>
      </c>
      <c r="J3" s="234">
        <f>I3/(2*H3)</f>
        <v>50</v>
      </c>
      <c r="K3" s="221">
        <f>IF(H3=0,0,I3/(2*H3))</f>
        <v>50</v>
      </c>
    </row>
    <row r="4" spans="1:14">
      <c r="A4" s="267"/>
      <c r="B4" s="272"/>
      <c r="C4" s="272"/>
      <c r="D4" s="264"/>
      <c r="E4" s="255"/>
      <c r="F4" s="202"/>
      <c r="G4" s="202"/>
      <c r="H4" s="203"/>
      <c r="I4" s="203"/>
      <c r="J4" s="234" t="e">
        <f>I4/(2*H4)</f>
        <v>#DIV/0!</v>
      </c>
      <c r="K4" s="221">
        <f>IF(H4=0,0,I4/(2*H4))</f>
        <v>0</v>
      </c>
    </row>
    <row r="5" spans="1:14">
      <c r="A5" s="267"/>
      <c r="B5" s="272"/>
      <c r="C5" s="272"/>
      <c r="D5" s="264"/>
      <c r="E5" s="255"/>
      <c r="F5" s="202"/>
      <c r="G5" s="202"/>
      <c r="H5" s="203"/>
      <c r="I5" s="203"/>
      <c r="J5" s="234" t="e">
        <f>I5/(2*H5)</f>
        <v>#DIV/0!</v>
      </c>
      <c r="K5" s="221">
        <f>IF(H5=0,0,I5/(2*H5))</f>
        <v>0</v>
      </c>
    </row>
    <row r="6" spans="1:14" ht="15.75" thickBot="1">
      <c r="A6" s="267"/>
      <c r="B6" s="272"/>
      <c r="C6" s="272"/>
      <c r="D6" s="265"/>
      <c r="E6" s="256"/>
      <c r="F6" s="204"/>
      <c r="G6" s="204"/>
      <c r="H6" s="205"/>
      <c r="I6" s="205"/>
      <c r="J6" s="235" t="e">
        <f>I6/(2*H6)</f>
        <v>#DIV/0!</v>
      </c>
      <c r="K6" s="236">
        <f>IF(H6=0,0,I6/(2*H6))</f>
        <v>0</v>
      </c>
    </row>
    <row r="7" spans="1:14" ht="25.5">
      <c r="A7" s="267"/>
      <c r="B7" s="272"/>
      <c r="C7" s="272"/>
      <c r="D7" s="259" t="s">
        <v>92</v>
      </c>
      <c r="E7" s="257" t="s">
        <v>47</v>
      </c>
      <c r="F7" s="206" t="s">
        <v>54</v>
      </c>
      <c r="G7" s="202" t="s">
        <v>56</v>
      </c>
      <c r="H7" s="207">
        <v>2</v>
      </c>
      <c r="I7" s="207">
        <v>200</v>
      </c>
      <c r="J7" s="237">
        <f>I7/(3*H7)</f>
        <v>33.333333333333336</v>
      </c>
      <c r="K7" s="238">
        <f>IF(H7=0,0,I7/(3*H7))</f>
        <v>33.333333333333336</v>
      </c>
    </row>
    <row r="8" spans="1:14">
      <c r="A8" s="267"/>
      <c r="B8" s="272"/>
      <c r="C8" s="272"/>
      <c r="D8" s="259"/>
      <c r="E8" s="257"/>
      <c r="F8" s="202"/>
      <c r="G8" s="208"/>
      <c r="H8" s="203"/>
      <c r="I8" s="203"/>
      <c r="J8" s="237" t="e">
        <f>I8/(3*H8)</f>
        <v>#DIV/0!</v>
      </c>
      <c r="K8" s="238">
        <f>IF(H8=0,0,I8/(3*H8))</f>
        <v>0</v>
      </c>
    </row>
    <row r="9" spans="1:14">
      <c r="A9" s="267"/>
      <c r="B9" s="272"/>
      <c r="C9" s="272"/>
      <c r="D9" s="259"/>
      <c r="E9" s="257"/>
      <c r="F9" s="202"/>
      <c r="G9" s="208"/>
      <c r="H9" s="203"/>
      <c r="I9" s="203"/>
      <c r="J9" s="237" t="e">
        <f>I9/(3*H9)</f>
        <v>#DIV/0!</v>
      </c>
      <c r="K9" s="238">
        <f>IF(H9=0,0,I9/(3*H9))</f>
        <v>0</v>
      </c>
    </row>
    <row r="10" spans="1:14">
      <c r="A10" s="267"/>
      <c r="B10" s="272"/>
      <c r="C10" s="272"/>
      <c r="D10" s="259"/>
      <c r="E10" s="257"/>
      <c r="F10" s="202"/>
      <c r="G10" s="208"/>
      <c r="H10" s="203"/>
      <c r="I10" s="203"/>
      <c r="J10" s="237" t="e">
        <f>I10/(3*H10)</f>
        <v>#DIV/0!</v>
      </c>
      <c r="K10" s="238">
        <f>IF(H10=0,0,I10/(3*H10))</f>
        <v>0</v>
      </c>
    </row>
    <row r="11" spans="1:14" ht="15.75" thickBot="1">
      <c r="A11" s="267"/>
      <c r="B11" s="272"/>
      <c r="C11" s="260"/>
      <c r="D11" s="260"/>
      <c r="E11" s="258"/>
      <c r="F11" s="209"/>
      <c r="G11" s="209"/>
      <c r="H11" s="205"/>
      <c r="I11" s="205"/>
      <c r="J11" s="237" t="e">
        <f>I11/(3*H11)</f>
        <v>#DIV/0!</v>
      </c>
      <c r="K11" s="238">
        <f>IF(H11=0,0,I11/(3*H11))</f>
        <v>0</v>
      </c>
    </row>
    <row r="12" spans="1:14" ht="26.25" thickBot="1">
      <c r="A12" s="268"/>
      <c r="B12" s="273"/>
      <c r="C12" s="259" t="s">
        <v>93</v>
      </c>
      <c r="D12" s="262" t="s">
        <v>58</v>
      </c>
      <c r="E12" s="262" t="s">
        <v>48</v>
      </c>
      <c r="F12" s="202" t="s">
        <v>54</v>
      </c>
      <c r="G12" s="202" t="s">
        <v>56</v>
      </c>
      <c r="H12" s="210">
        <v>2</v>
      </c>
      <c r="I12" s="210">
        <v>100</v>
      </c>
      <c r="J12" s="239">
        <f>I12/(5*H12)</f>
        <v>10</v>
      </c>
      <c r="K12" s="238">
        <f>IF(H12=0,0,I12/(5*H12))</f>
        <v>10</v>
      </c>
    </row>
    <row r="13" spans="1:14" ht="15.75" thickBot="1">
      <c r="A13" s="268"/>
      <c r="B13" s="273"/>
      <c r="C13" s="259"/>
      <c r="D13" s="255"/>
      <c r="E13" s="255"/>
      <c r="F13" s="208"/>
      <c r="G13" s="208"/>
      <c r="H13" s="203"/>
      <c r="I13" s="203"/>
      <c r="J13" s="239" t="e">
        <f>I13/(5*H13)</f>
        <v>#DIV/0!</v>
      </c>
      <c r="K13" s="238">
        <f>IF(H13=0,0,I13/(5*H13))</f>
        <v>0</v>
      </c>
    </row>
    <row r="14" spans="1:14" ht="15.75" thickBot="1">
      <c r="A14" s="268"/>
      <c r="B14" s="273"/>
      <c r="C14" s="259"/>
      <c r="D14" s="256"/>
      <c r="E14" s="256"/>
      <c r="F14" s="209"/>
      <c r="G14" s="209"/>
      <c r="H14" s="205"/>
      <c r="I14" s="205"/>
      <c r="J14" s="239" t="e">
        <f>I14/(5*H14)</f>
        <v>#DIV/0!</v>
      </c>
      <c r="K14" s="238">
        <f>IF(H14=0,0,I14/(5*H14))</f>
        <v>0</v>
      </c>
    </row>
    <row r="15" spans="1:14" ht="25.5">
      <c r="A15" s="268"/>
      <c r="B15" s="273"/>
      <c r="C15" s="259"/>
      <c r="D15" s="255" t="s">
        <v>7</v>
      </c>
      <c r="E15" s="255" t="s">
        <v>94</v>
      </c>
      <c r="F15" s="202" t="s">
        <v>54</v>
      </c>
      <c r="G15" s="202" t="s">
        <v>56</v>
      </c>
      <c r="H15" s="210">
        <v>2</v>
      </c>
      <c r="I15" s="210">
        <v>1000</v>
      </c>
      <c r="J15" s="237">
        <f>I15/(10*H15)</f>
        <v>50</v>
      </c>
      <c r="K15" s="238">
        <f>IF(H15=0,0,I15/(10*H15))</f>
        <v>50</v>
      </c>
    </row>
    <row r="16" spans="1:14">
      <c r="A16" s="268"/>
      <c r="B16" s="273"/>
      <c r="C16" s="259"/>
      <c r="D16" s="255"/>
      <c r="E16" s="255"/>
      <c r="F16" s="208"/>
      <c r="G16" s="208"/>
      <c r="H16" s="203"/>
      <c r="I16" s="203"/>
      <c r="J16" s="237" t="e">
        <f>I16/(10*H16)</f>
        <v>#DIV/0!</v>
      </c>
      <c r="K16" s="238">
        <f>IF(H16=0,0,I16/(10*H16))</f>
        <v>0</v>
      </c>
    </row>
    <row r="17" spans="1:11" ht="15.75" thickBot="1">
      <c r="A17" s="268"/>
      <c r="B17" s="274"/>
      <c r="C17" s="260"/>
      <c r="D17" s="256"/>
      <c r="E17" s="256"/>
      <c r="F17" s="209"/>
      <c r="G17" s="209"/>
      <c r="H17" s="205"/>
      <c r="I17" s="205"/>
      <c r="J17" s="237" t="e">
        <f>I17/(10*H17)</f>
        <v>#DIV/0!</v>
      </c>
      <c r="K17" s="238">
        <f>IF(H17=0,0,I17/(10*H17))</f>
        <v>0</v>
      </c>
    </row>
    <row r="18" spans="1:11" ht="26.45" customHeight="1" thickBot="1">
      <c r="A18" s="268"/>
      <c r="B18" s="275" t="s">
        <v>95</v>
      </c>
      <c r="C18" s="262" t="s">
        <v>96</v>
      </c>
      <c r="D18" s="262"/>
      <c r="E18" s="262" t="s">
        <v>47</v>
      </c>
      <c r="F18" s="211" t="s">
        <v>54</v>
      </c>
      <c r="G18" s="211" t="s">
        <v>56</v>
      </c>
      <c r="H18" s="210">
        <v>2</v>
      </c>
      <c r="I18" s="210">
        <v>100</v>
      </c>
      <c r="J18" s="239">
        <f>I18/(3*H18)</f>
        <v>16.666666666666668</v>
      </c>
      <c r="K18" s="240">
        <f>IF(H18=0,0,I18/(3*H18))</f>
        <v>16.666666666666668</v>
      </c>
    </row>
    <row r="19" spans="1:11" ht="15.75" thickBot="1">
      <c r="A19" s="268"/>
      <c r="B19" s="273"/>
      <c r="C19" s="255"/>
      <c r="D19" s="255"/>
      <c r="E19" s="255"/>
      <c r="F19" s="208"/>
      <c r="G19" s="208"/>
      <c r="H19" s="203"/>
      <c r="I19" s="203"/>
      <c r="J19" s="239" t="e">
        <f>I19/(3*H19)</f>
        <v>#DIV/0!</v>
      </c>
      <c r="K19" s="240">
        <f>IF(H19=0,0,I19/(3*H19))</f>
        <v>0</v>
      </c>
    </row>
    <row r="20" spans="1:11" ht="15.75" thickBot="1">
      <c r="A20" s="268"/>
      <c r="B20" s="273"/>
      <c r="C20" s="255"/>
      <c r="D20" s="255"/>
      <c r="E20" s="255"/>
      <c r="F20" s="202"/>
      <c r="G20" s="208"/>
      <c r="H20" s="203"/>
      <c r="I20" s="203"/>
      <c r="J20" s="239" t="e">
        <f>I20/(3*H20)</f>
        <v>#DIV/0!</v>
      </c>
      <c r="K20" s="240">
        <f>IF(H20=0,0,I20/(3*H20))</f>
        <v>0</v>
      </c>
    </row>
    <row r="21" spans="1:11" ht="104.45" customHeight="1" thickBot="1">
      <c r="A21" s="268"/>
      <c r="B21" s="273"/>
      <c r="C21" s="256"/>
      <c r="D21" s="256"/>
      <c r="E21" s="256"/>
      <c r="F21" s="209"/>
      <c r="G21" s="209"/>
      <c r="H21" s="205"/>
      <c r="I21" s="205"/>
      <c r="J21" s="239" t="e">
        <f>I21/(3*H21)</f>
        <v>#DIV/0!</v>
      </c>
      <c r="K21" s="240">
        <f>IF(H21=0,0,I21/(3*H21))</f>
        <v>0</v>
      </c>
    </row>
    <row r="22" spans="1:11" ht="25.5">
      <c r="A22" s="268"/>
      <c r="B22" s="273"/>
      <c r="C22" s="255" t="s">
        <v>97</v>
      </c>
      <c r="D22" s="255"/>
      <c r="E22" s="255" t="s">
        <v>48</v>
      </c>
      <c r="F22" s="202" t="s">
        <v>54</v>
      </c>
      <c r="G22" s="202" t="s">
        <v>56</v>
      </c>
      <c r="H22" s="210">
        <v>2</v>
      </c>
      <c r="I22" s="210">
        <v>100</v>
      </c>
      <c r="J22" s="237">
        <f>I22/(5*H22)</f>
        <v>10</v>
      </c>
      <c r="K22" s="238">
        <f>IF(H22=0,0,I22/(5*H22))</f>
        <v>10</v>
      </c>
    </row>
    <row r="23" spans="1:11">
      <c r="A23" s="268"/>
      <c r="B23" s="273"/>
      <c r="C23" s="255"/>
      <c r="D23" s="255"/>
      <c r="E23" s="255"/>
      <c r="F23" s="208"/>
      <c r="G23" s="208"/>
      <c r="H23" s="203"/>
      <c r="I23" s="203"/>
      <c r="J23" s="237" t="e">
        <f>I23/(5*H23)</f>
        <v>#DIV/0!</v>
      </c>
      <c r="K23" s="238">
        <f>IF(H23=0,0,I23/(5*H23))</f>
        <v>0</v>
      </c>
    </row>
    <row r="24" spans="1:11" ht="80.45" customHeight="1" thickBot="1">
      <c r="A24" s="268"/>
      <c r="B24" s="274"/>
      <c r="C24" s="256"/>
      <c r="D24" s="256"/>
      <c r="E24" s="256"/>
      <c r="F24" s="209"/>
      <c r="G24" s="209"/>
      <c r="H24" s="205"/>
      <c r="I24" s="205"/>
      <c r="J24" s="241" t="e">
        <f>I24/(5*H24)</f>
        <v>#DIV/0!</v>
      </c>
      <c r="K24" s="242">
        <f>IF(H24=0,0,I24/(5*H24))</f>
        <v>0</v>
      </c>
    </row>
    <row r="25" spans="1:11" ht="67.900000000000006" customHeight="1">
      <c r="A25" s="269"/>
      <c r="B25" s="230"/>
      <c r="C25" s="231"/>
      <c r="D25" s="231"/>
      <c r="E25" s="231"/>
      <c r="F25" s="284" t="s">
        <v>52</v>
      </c>
      <c r="G25" s="285"/>
      <c r="H25" s="284" t="s">
        <v>62</v>
      </c>
      <c r="I25" s="285"/>
      <c r="J25" s="243"/>
      <c r="K25" s="244"/>
    </row>
    <row r="26" spans="1:11" ht="36.6" customHeight="1">
      <c r="A26" s="269"/>
      <c r="B26" s="276" t="s">
        <v>98</v>
      </c>
      <c r="C26" s="255"/>
      <c r="D26" s="255"/>
      <c r="E26" s="255">
        <v>15</v>
      </c>
      <c r="F26" s="282" t="s">
        <v>106</v>
      </c>
      <c r="G26" s="283"/>
      <c r="H26" s="290">
        <v>1</v>
      </c>
      <c r="I26" s="291"/>
      <c r="J26" s="245">
        <f>15</f>
        <v>15</v>
      </c>
      <c r="K26" s="246">
        <f>IF(H26=0,0,15)</f>
        <v>15</v>
      </c>
    </row>
    <row r="27" spans="1:11" ht="38.450000000000003" customHeight="1">
      <c r="A27" s="269"/>
      <c r="B27" s="276"/>
      <c r="C27" s="255"/>
      <c r="D27" s="255"/>
      <c r="E27" s="255"/>
      <c r="F27" s="286"/>
      <c r="G27" s="287"/>
      <c r="H27" s="296"/>
      <c r="I27" s="297"/>
      <c r="J27" s="247">
        <f>15</f>
        <v>15</v>
      </c>
      <c r="K27" s="246">
        <f>IF(H27=0,0,15)</f>
        <v>0</v>
      </c>
    </row>
    <row r="28" spans="1:11" ht="42.6" customHeight="1">
      <c r="A28" s="269"/>
      <c r="B28" s="276"/>
      <c r="C28" s="255"/>
      <c r="D28" s="255"/>
      <c r="E28" s="255"/>
      <c r="F28" s="286"/>
      <c r="G28" s="287"/>
      <c r="H28" s="296"/>
      <c r="I28" s="297"/>
      <c r="J28" s="247">
        <f>15</f>
        <v>15</v>
      </c>
      <c r="K28" s="246">
        <f>IF(H28=0,0,15)</f>
        <v>0</v>
      </c>
    </row>
    <row r="29" spans="1:11" ht="42.6" customHeight="1" thickBot="1">
      <c r="A29" s="269"/>
      <c r="B29" s="278"/>
      <c r="C29" s="256"/>
      <c r="D29" s="256"/>
      <c r="E29" s="256"/>
      <c r="F29" s="302"/>
      <c r="G29" s="303"/>
      <c r="H29" s="294"/>
      <c r="I29" s="295"/>
      <c r="J29" s="248">
        <v>15</v>
      </c>
      <c r="K29" s="249">
        <f>IF(H29=0,0,15)</f>
        <v>0</v>
      </c>
    </row>
    <row r="30" spans="1:11" ht="42.6" customHeight="1">
      <c r="A30" s="269"/>
      <c r="B30" s="276" t="s">
        <v>99</v>
      </c>
      <c r="C30" s="276" t="s">
        <v>100</v>
      </c>
      <c r="D30" s="232"/>
      <c r="E30" s="233"/>
      <c r="F30" s="284" t="s">
        <v>52</v>
      </c>
      <c r="G30" s="285"/>
      <c r="H30" s="298" t="s">
        <v>103</v>
      </c>
      <c r="I30" s="299"/>
      <c r="J30" s="243"/>
      <c r="K30" s="250"/>
    </row>
    <row r="31" spans="1:11" ht="62.45" customHeight="1">
      <c r="A31" s="269"/>
      <c r="B31" s="276"/>
      <c r="C31" s="276"/>
      <c r="D31" s="255"/>
      <c r="E31" s="255" t="s">
        <v>102</v>
      </c>
      <c r="F31" s="286" t="s">
        <v>104</v>
      </c>
      <c r="G31" s="287"/>
      <c r="H31" s="296">
        <v>4</v>
      </c>
      <c r="I31" s="297"/>
      <c r="J31" s="247">
        <f>5*H31</f>
        <v>20</v>
      </c>
      <c r="K31" s="251">
        <f>IF(H31=0,0,5*H31)</f>
        <v>20</v>
      </c>
    </row>
    <row r="32" spans="1:11" ht="62.45" customHeight="1" thickBot="1">
      <c r="A32" s="269"/>
      <c r="B32" s="276"/>
      <c r="C32" s="276"/>
      <c r="D32" s="255"/>
      <c r="E32" s="256"/>
      <c r="F32" s="288"/>
      <c r="G32" s="289"/>
      <c r="H32" s="294"/>
      <c r="I32" s="295"/>
      <c r="J32" s="248">
        <f>5*H32</f>
        <v>0</v>
      </c>
      <c r="K32" s="252">
        <f>IF(H32=0,0,5*H32)</f>
        <v>0</v>
      </c>
    </row>
    <row r="33" spans="1:11" ht="62.45" customHeight="1">
      <c r="A33" s="269"/>
      <c r="B33" s="276"/>
      <c r="C33" s="276"/>
      <c r="D33" s="255"/>
      <c r="E33" s="255" t="s">
        <v>101</v>
      </c>
      <c r="F33" s="304" t="s">
        <v>105</v>
      </c>
      <c r="G33" s="305"/>
      <c r="H33" s="300">
        <v>2</v>
      </c>
      <c r="I33" s="301"/>
      <c r="J33" s="245">
        <f>2*H33</f>
        <v>4</v>
      </c>
      <c r="K33" s="246">
        <f>IF(H33=0,0,2*H33)</f>
        <v>4</v>
      </c>
    </row>
    <row r="34" spans="1:11" ht="45" customHeight="1" thickBot="1">
      <c r="A34" s="270"/>
      <c r="B34" s="277"/>
      <c r="C34" s="277"/>
      <c r="D34" s="256"/>
      <c r="E34" s="256"/>
      <c r="F34" s="288"/>
      <c r="G34" s="289"/>
      <c r="H34" s="292"/>
      <c r="I34" s="293"/>
      <c r="J34" s="253">
        <f>2*H34</f>
        <v>0</v>
      </c>
      <c r="K34" s="246">
        <f>IF(H34=0,0,2*H34)</f>
        <v>0</v>
      </c>
    </row>
    <row r="35" spans="1:11" ht="19.5" thickTop="1" thickBot="1">
      <c r="D35" s="212"/>
      <c r="H35" s="279" t="s">
        <v>46</v>
      </c>
      <c r="I35" s="280"/>
      <c r="J35" s="281"/>
      <c r="K35" s="254">
        <f>SUM(K3:K34)</f>
        <v>209</v>
      </c>
    </row>
  </sheetData>
  <sheetProtection insertRows="0" sort="0"/>
  <mergeCells count="49">
    <mergeCell ref="E33:E34"/>
    <mergeCell ref="F32:G32"/>
    <mergeCell ref="H29:I29"/>
    <mergeCell ref="H30:I30"/>
    <mergeCell ref="H31:I31"/>
    <mergeCell ref="E31:E32"/>
    <mergeCell ref="H33:I33"/>
    <mergeCell ref="F29:G29"/>
    <mergeCell ref="F30:G30"/>
    <mergeCell ref="F31:G31"/>
    <mergeCell ref="E26:E29"/>
    <mergeCell ref="F33:G33"/>
    <mergeCell ref="H35:J35"/>
    <mergeCell ref="F26:G26"/>
    <mergeCell ref="F25:G25"/>
    <mergeCell ref="F27:G27"/>
    <mergeCell ref="F28:G28"/>
    <mergeCell ref="F34:G34"/>
    <mergeCell ref="H26:I26"/>
    <mergeCell ref="H34:I34"/>
    <mergeCell ref="H25:I25"/>
    <mergeCell ref="H32:I32"/>
    <mergeCell ref="H27:I27"/>
    <mergeCell ref="H28:I28"/>
    <mergeCell ref="C18:C21"/>
    <mergeCell ref="D18:D21"/>
    <mergeCell ref="A3:A34"/>
    <mergeCell ref="B3:B17"/>
    <mergeCell ref="C3:C11"/>
    <mergeCell ref="C12:C17"/>
    <mergeCell ref="B18:B24"/>
    <mergeCell ref="D15:D17"/>
    <mergeCell ref="D22:D24"/>
    <mergeCell ref="C22:C24"/>
    <mergeCell ref="D31:D34"/>
    <mergeCell ref="B30:B34"/>
    <mergeCell ref="C30:C34"/>
    <mergeCell ref="C26:C29"/>
    <mergeCell ref="D26:D29"/>
    <mergeCell ref="B26:B29"/>
    <mergeCell ref="E15:E17"/>
    <mergeCell ref="E22:E24"/>
    <mergeCell ref="E7:E11"/>
    <mergeCell ref="D7:D11"/>
    <mergeCell ref="E3:E6"/>
    <mergeCell ref="D12:D14"/>
    <mergeCell ref="D3:D6"/>
    <mergeCell ref="E12:E14"/>
    <mergeCell ref="E18:E21"/>
  </mergeCells>
  <pageMargins left="0.31496062992125984" right="0.31496062992125984" top="0.74803149606299213" bottom="0.74803149606299213" header="0.31496062992125984" footer="0.31496062992125984"/>
  <pageSetup paperSize="256" fitToHeight="0"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dimension ref="A1:K118"/>
  <sheetViews>
    <sheetView topLeftCell="A111" zoomScale="90" zoomScaleNormal="90" workbookViewId="0">
      <selection activeCell="B93" sqref="B93:B113"/>
    </sheetView>
  </sheetViews>
  <sheetFormatPr defaultColWidth="8.85546875" defaultRowHeight="12.75"/>
  <cols>
    <col min="1" max="1" width="4" style="2" customWidth="1"/>
    <col min="2" max="2" width="11.28515625" style="2" customWidth="1"/>
    <col min="3" max="3" width="13.5703125" style="2" customWidth="1"/>
    <col min="4" max="4" width="9.5703125" style="2" customWidth="1"/>
    <col min="5" max="5" width="12.28515625" style="2" customWidth="1"/>
    <col min="6" max="6" width="37.42578125" style="7" customWidth="1"/>
    <col min="7" max="7" width="7.42578125" style="7" customWidth="1"/>
    <col min="8" max="8" width="6.28515625" style="7" customWidth="1"/>
    <col min="9" max="9" width="9.140625" style="48" customWidth="1"/>
    <col min="10" max="10" width="9.5703125" style="2" bestFit="1" customWidth="1"/>
    <col min="11" max="16384" width="8.85546875" style="2"/>
  </cols>
  <sheetData>
    <row r="1" spans="1:10" ht="12.75" customHeight="1" thickTop="1" thickBot="1">
      <c r="A1" s="310"/>
      <c r="B1" s="310"/>
      <c r="C1" s="310"/>
      <c r="D1" s="310"/>
      <c r="E1" s="311"/>
      <c r="F1" s="12"/>
    </row>
    <row r="2" spans="1:10" ht="109.5" thickBot="1">
      <c r="A2" s="6" t="s">
        <v>0</v>
      </c>
      <c r="B2" s="78" t="s">
        <v>1</v>
      </c>
      <c r="C2" s="78" t="s">
        <v>2</v>
      </c>
      <c r="D2" s="78" t="s">
        <v>3</v>
      </c>
      <c r="E2" s="79" t="s">
        <v>4</v>
      </c>
      <c r="F2" s="74" t="s">
        <v>41</v>
      </c>
      <c r="G2" s="74" t="s">
        <v>45</v>
      </c>
      <c r="H2" s="74" t="s">
        <v>59</v>
      </c>
      <c r="I2" s="198" t="s">
        <v>44</v>
      </c>
      <c r="J2" s="92" t="s">
        <v>51</v>
      </c>
    </row>
    <row r="3" spans="1:10" ht="13.5" thickBot="1">
      <c r="A3" s="3">
        <v>1</v>
      </c>
      <c r="B3" s="75">
        <v>2</v>
      </c>
      <c r="C3" s="75">
        <v>3</v>
      </c>
      <c r="D3" s="75">
        <v>4</v>
      </c>
      <c r="E3" s="76">
        <v>5</v>
      </c>
      <c r="F3" s="77"/>
      <c r="G3" s="77"/>
      <c r="H3" s="77"/>
      <c r="I3" s="144"/>
      <c r="J3" s="93"/>
    </row>
    <row r="4" spans="1:10" ht="27" customHeight="1" thickTop="1">
      <c r="A4" s="329" t="s">
        <v>8</v>
      </c>
      <c r="B4" s="314" t="s">
        <v>107</v>
      </c>
      <c r="C4" s="314" t="s">
        <v>132</v>
      </c>
      <c r="D4" s="314"/>
      <c r="E4" s="314" t="s">
        <v>109</v>
      </c>
      <c r="F4" s="65" t="s">
        <v>60</v>
      </c>
      <c r="G4" s="66">
        <v>0.78</v>
      </c>
      <c r="H4" s="67">
        <v>2</v>
      </c>
      <c r="I4" s="194">
        <f>(30+10*G4)/H4</f>
        <v>18.899999999999999</v>
      </c>
      <c r="J4" s="195">
        <f>IF(H4=0,0,(30+10*G4)/H4)</f>
        <v>18.899999999999999</v>
      </c>
    </row>
    <row r="5" spans="1:10" ht="15">
      <c r="A5" s="330"/>
      <c r="B5" s="315"/>
      <c r="C5" s="315"/>
      <c r="D5" s="315"/>
      <c r="E5" s="315"/>
      <c r="F5" s="55"/>
      <c r="G5" s="9"/>
      <c r="H5" s="58"/>
      <c r="I5" s="146" t="e">
        <f t="shared" ref="I5:I13" si="0">(30+10*G5)/H5</f>
        <v>#DIV/0!</v>
      </c>
      <c r="J5" s="88">
        <f t="shared" ref="J5:J13" si="1">IF(H5=0,0,(30+10*G5)/H5)</f>
        <v>0</v>
      </c>
    </row>
    <row r="6" spans="1:10" ht="15">
      <c r="A6" s="330"/>
      <c r="B6" s="315"/>
      <c r="C6" s="315"/>
      <c r="D6" s="315"/>
      <c r="E6" s="315"/>
      <c r="F6" s="39"/>
      <c r="G6" s="9"/>
      <c r="H6" s="58"/>
      <c r="I6" s="146" t="e">
        <f t="shared" si="0"/>
        <v>#DIV/0!</v>
      </c>
      <c r="J6" s="88">
        <f t="shared" si="1"/>
        <v>0</v>
      </c>
    </row>
    <row r="7" spans="1:10" ht="15">
      <c r="A7" s="330"/>
      <c r="B7" s="315"/>
      <c r="C7" s="315"/>
      <c r="D7" s="315"/>
      <c r="E7" s="315"/>
      <c r="F7" s="39"/>
      <c r="G7" s="9"/>
      <c r="H7" s="58"/>
      <c r="I7" s="146" t="e">
        <f>(30+10*G7)/H7</f>
        <v>#DIV/0!</v>
      </c>
      <c r="J7" s="88">
        <f>IF(H7=0,0,(30+10*G7)/H7)</f>
        <v>0</v>
      </c>
    </row>
    <row r="8" spans="1:10" ht="15">
      <c r="A8" s="330"/>
      <c r="B8" s="315"/>
      <c r="C8" s="315"/>
      <c r="D8" s="315"/>
      <c r="E8" s="315"/>
      <c r="F8" s="13"/>
      <c r="G8" s="9"/>
      <c r="H8" s="58"/>
      <c r="I8" s="146" t="e">
        <f>(30+10*G8)/H8</f>
        <v>#DIV/0!</v>
      </c>
      <c r="J8" s="88">
        <f>IF(H8=0,0,(30+10*G8)/H8)</f>
        <v>0</v>
      </c>
    </row>
    <row r="9" spans="1:10" ht="15">
      <c r="A9" s="330"/>
      <c r="B9" s="315"/>
      <c r="C9" s="315"/>
      <c r="D9" s="315"/>
      <c r="E9" s="315"/>
      <c r="F9" s="13"/>
      <c r="G9" s="9"/>
      <c r="H9" s="58"/>
      <c r="I9" s="146" t="e">
        <f t="shared" si="0"/>
        <v>#DIV/0!</v>
      </c>
      <c r="J9" s="88">
        <f t="shared" si="1"/>
        <v>0</v>
      </c>
    </row>
    <row r="10" spans="1:10" ht="15">
      <c r="A10" s="330"/>
      <c r="B10" s="315"/>
      <c r="C10" s="315"/>
      <c r="D10" s="315"/>
      <c r="E10" s="315"/>
      <c r="F10" s="13"/>
      <c r="G10" s="9"/>
      <c r="H10" s="58"/>
      <c r="I10" s="146" t="e">
        <f t="shared" si="0"/>
        <v>#DIV/0!</v>
      </c>
      <c r="J10" s="88">
        <f t="shared" si="1"/>
        <v>0</v>
      </c>
    </row>
    <row r="11" spans="1:10" ht="15">
      <c r="A11" s="330"/>
      <c r="B11" s="315"/>
      <c r="C11" s="315"/>
      <c r="D11" s="315"/>
      <c r="E11" s="315"/>
      <c r="F11" s="13"/>
      <c r="G11" s="9"/>
      <c r="H11" s="58"/>
      <c r="I11" s="146" t="e">
        <f t="shared" si="0"/>
        <v>#DIV/0!</v>
      </c>
      <c r="J11" s="88">
        <f t="shared" si="1"/>
        <v>0</v>
      </c>
    </row>
    <row r="12" spans="1:10" ht="15">
      <c r="A12" s="330"/>
      <c r="B12" s="315"/>
      <c r="C12" s="315"/>
      <c r="D12" s="315"/>
      <c r="E12" s="315"/>
      <c r="F12" s="13"/>
      <c r="G12" s="9"/>
      <c r="H12" s="58"/>
      <c r="I12" s="146" t="e">
        <f t="shared" si="0"/>
        <v>#DIV/0!</v>
      </c>
      <c r="J12" s="88">
        <f t="shared" si="1"/>
        <v>0</v>
      </c>
    </row>
    <row r="13" spans="1:10" ht="15.75" thickBot="1">
      <c r="A13" s="330"/>
      <c r="B13" s="315"/>
      <c r="C13" s="316"/>
      <c r="D13" s="316"/>
      <c r="E13" s="316"/>
      <c r="F13" s="54"/>
      <c r="G13" s="11"/>
      <c r="H13" s="63"/>
      <c r="I13" s="147" t="e">
        <f t="shared" si="0"/>
        <v>#DIV/0!</v>
      </c>
      <c r="J13" s="89">
        <f t="shared" si="1"/>
        <v>0</v>
      </c>
    </row>
    <row r="14" spans="1:10" ht="38.25">
      <c r="A14" s="330"/>
      <c r="B14" s="314" t="s">
        <v>108</v>
      </c>
      <c r="C14" s="315" t="s">
        <v>110</v>
      </c>
      <c r="D14" s="315"/>
      <c r="E14" s="315" t="s">
        <v>63</v>
      </c>
      <c r="F14" s="55" t="s">
        <v>61</v>
      </c>
      <c r="G14" s="10"/>
      <c r="H14" s="61">
        <v>3</v>
      </c>
      <c r="I14" s="145">
        <f>15/H14</f>
        <v>5</v>
      </c>
      <c r="J14" s="90">
        <f>IF(H14=0,0,15/H14)</f>
        <v>5</v>
      </c>
    </row>
    <row r="15" spans="1:10" ht="15">
      <c r="A15" s="330"/>
      <c r="B15" s="315"/>
      <c r="C15" s="315"/>
      <c r="D15" s="315"/>
      <c r="E15" s="315"/>
      <c r="F15" s="13"/>
      <c r="G15" s="9"/>
      <c r="H15" s="58"/>
      <c r="I15" s="145" t="e">
        <f t="shared" ref="I15:I29" si="2">15/H15</f>
        <v>#DIV/0!</v>
      </c>
      <c r="J15" s="90">
        <f t="shared" ref="J15:J29" si="3">IF(H15=0,0,15/H15)</f>
        <v>0</v>
      </c>
    </row>
    <row r="16" spans="1:10" ht="15">
      <c r="A16" s="330"/>
      <c r="B16" s="315"/>
      <c r="C16" s="315"/>
      <c r="D16" s="315"/>
      <c r="E16" s="315"/>
      <c r="F16" s="13"/>
      <c r="G16" s="9"/>
      <c r="H16" s="58"/>
      <c r="I16" s="145" t="e">
        <f t="shared" si="2"/>
        <v>#DIV/0!</v>
      </c>
      <c r="J16" s="90">
        <f t="shared" si="3"/>
        <v>0</v>
      </c>
    </row>
    <row r="17" spans="1:10" ht="15">
      <c r="A17" s="330"/>
      <c r="B17" s="315"/>
      <c r="C17" s="315"/>
      <c r="D17" s="315"/>
      <c r="E17" s="315"/>
      <c r="F17" s="13"/>
      <c r="G17" s="9"/>
      <c r="H17" s="58"/>
      <c r="I17" s="145" t="e">
        <f t="shared" si="2"/>
        <v>#DIV/0!</v>
      </c>
      <c r="J17" s="90">
        <f t="shared" si="3"/>
        <v>0</v>
      </c>
    </row>
    <row r="18" spans="1:10" ht="15">
      <c r="A18" s="330"/>
      <c r="B18" s="315"/>
      <c r="C18" s="315"/>
      <c r="D18" s="315"/>
      <c r="E18" s="315"/>
      <c r="F18" s="13"/>
      <c r="G18" s="9"/>
      <c r="H18" s="58"/>
      <c r="I18" s="145" t="e">
        <f t="shared" si="2"/>
        <v>#DIV/0!</v>
      </c>
      <c r="J18" s="90">
        <f t="shared" si="3"/>
        <v>0</v>
      </c>
    </row>
    <row r="19" spans="1:10" ht="15">
      <c r="A19" s="330"/>
      <c r="B19" s="315"/>
      <c r="C19" s="315"/>
      <c r="D19" s="315"/>
      <c r="E19" s="315"/>
      <c r="F19" s="13"/>
      <c r="G19" s="9"/>
      <c r="H19" s="58"/>
      <c r="I19" s="145" t="e">
        <f t="shared" si="2"/>
        <v>#DIV/0!</v>
      </c>
      <c r="J19" s="90">
        <f t="shared" si="3"/>
        <v>0</v>
      </c>
    </row>
    <row r="20" spans="1:10" ht="12" customHeight="1">
      <c r="A20" s="330"/>
      <c r="B20" s="315"/>
      <c r="C20" s="315"/>
      <c r="D20" s="315"/>
      <c r="E20" s="315"/>
      <c r="F20" s="13"/>
      <c r="G20" s="9"/>
      <c r="H20" s="58"/>
      <c r="I20" s="145" t="e">
        <f t="shared" si="2"/>
        <v>#DIV/0!</v>
      </c>
      <c r="J20" s="90">
        <f t="shared" si="3"/>
        <v>0</v>
      </c>
    </row>
    <row r="21" spans="1:10" ht="15">
      <c r="A21" s="330"/>
      <c r="B21" s="315"/>
      <c r="C21" s="315"/>
      <c r="D21" s="315"/>
      <c r="E21" s="315"/>
      <c r="F21" s="13"/>
      <c r="G21" s="9"/>
      <c r="H21" s="58"/>
      <c r="I21" s="145" t="e">
        <f t="shared" si="2"/>
        <v>#DIV/0!</v>
      </c>
      <c r="J21" s="90">
        <f t="shared" si="3"/>
        <v>0</v>
      </c>
    </row>
    <row r="22" spans="1:10" ht="15">
      <c r="A22" s="330"/>
      <c r="B22" s="315"/>
      <c r="C22" s="315"/>
      <c r="D22" s="315"/>
      <c r="E22" s="315"/>
      <c r="F22" s="193"/>
      <c r="G22" s="8"/>
      <c r="H22" s="62"/>
      <c r="I22" s="145" t="e">
        <f t="shared" si="2"/>
        <v>#DIV/0!</v>
      </c>
      <c r="J22" s="90">
        <f t="shared" si="3"/>
        <v>0</v>
      </c>
    </row>
    <row r="23" spans="1:10" ht="15">
      <c r="A23" s="330"/>
      <c r="B23" s="315"/>
      <c r="C23" s="315"/>
      <c r="D23" s="315"/>
      <c r="E23" s="315"/>
      <c r="F23" s="193"/>
      <c r="G23" s="8"/>
      <c r="H23" s="62"/>
      <c r="I23" s="145" t="e">
        <f t="shared" si="2"/>
        <v>#DIV/0!</v>
      </c>
      <c r="J23" s="90">
        <f t="shared" si="3"/>
        <v>0</v>
      </c>
    </row>
    <row r="24" spans="1:10" ht="15">
      <c r="A24" s="330"/>
      <c r="B24" s="315"/>
      <c r="C24" s="315"/>
      <c r="D24" s="315"/>
      <c r="E24" s="315"/>
      <c r="F24" s="193"/>
      <c r="G24" s="8"/>
      <c r="H24" s="62"/>
      <c r="I24" s="145" t="e">
        <f t="shared" si="2"/>
        <v>#DIV/0!</v>
      </c>
      <c r="J24" s="90">
        <f t="shared" si="3"/>
        <v>0</v>
      </c>
    </row>
    <row r="25" spans="1:10" ht="15">
      <c r="A25" s="330"/>
      <c r="B25" s="315"/>
      <c r="C25" s="315"/>
      <c r="D25" s="315"/>
      <c r="E25" s="315"/>
      <c r="F25" s="193"/>
      <c r="G25" s="8"/>
      <c r="H25" s="62"/>
      <c r="I25" s="145" t="e">
        <f t="shared" si="2"/>
        <v>#DIV/0!</v>
      </c>
      <c r="J25" s="90">
        <f t="shared" si="3"/>
        <v>0</v>
      </c>
    </row>
    <row r="26" spans="1:10" ht="15">
      <c r="A26" s="330"/>
      <c r="B26" s="315"/>
      <c r="C26" s="315"/>
      <c r="D26" s="315"/>
      <c r="E26" s="315"/>
      <c r="F26" s="193"/>
      <c r="G26" s="8"/>
      <c r="H26" s="62"/>
      <c r="I26" s="145" t="e">
        <f t="shared" si="2"/>
        <v>#DIV/0!</v>
      </c>
      <c r="J26" s="90">
        <f t="shared" si="3"/>
        <v>0</v>
      </c>
    </row>
    <row r="27" spans="1:10" ht="15">
      <c r="A27" s="330"/>
      <c r="B27" s="315"/>
      <c r="C27" s="315"/>
      <c r="D27" s="315"/>
      <c r="E27" s="315"/>
      <c r="F27" s="193"/>
      <c r="G27" s="8"/>
      <c r="H27" s="62"/>
      <c r="I27" s="145" t="e">
        <f t="shared" si="2"/>
        <v>#DIV/0!</v>
      </c>
      <c r="J27" s="90">
        <f t="shared" si="3"/>
        <v>0</v>
      </c>
    </row>
    <row r="28" spans="1:10" ht="15">
      <c r="A28" s="330"/>
      <c r="B28" s="315"/>
      <c r="C28" s="315"/>
      <c r="D28" s="315"/>
      <c r="E28" s="315"/>
      <c r="F28" s="193"/>
      <c r="G28" s="8"/>
      <c r="H28" s="62"/>
      <c r="I28" s="145" t="e">
        <f t="shared" si="2"/>
        <v>#DIV/0!</v>
      </c>
      <c r="J28" s="90">
        <f t="shared" si="3"/>
        <v>0</v>
      </c>
    </row>
    <row r="29" spans="1:10" ht="16.149999999999999" customHeight="1" thickBot="1">
      <c r="A29" s="330"/>
      <c r="B29" s="316"/>
      <c r="C29" s="316"/>
      <c r="D29" s="316"/>
      <c r="E29" s="316"/>
      <c r="F29" s="54"/>
      <c r="G29" s="14"/>
      <c r="H29" s="59"/>
      <c r="I29" s="145" t="e">
        <f t="shared" si="2"/>
        <v>#DIV/0!</v>
      </c>
      <c r="J29" s="90">
        <f t="shared" si="3"/>
        <v>0</v>
      </c>
    </row>
    <row r="30" spans="1:10" ht="26.25" thickBot="1">
      <c r="A30" s="330"/>
      <c r="B30" s="313" t="s">
        <v>133</v>
      </c>
      <c r="C30" s="317" t="s">
        <v>112</v>
      </c>
      <c r="D30" s="317"/>
      <c r="E30" s="317" t="s">
        <v>111</v>
      </c>
      <c r="F30" s="65" t="s">
        <v>60</v>
      </c>
      <c r="G30" s="66"/>
      <c r="H30" s="67">
        <v>2</v>
      </c>
      <c r="I30" s="148">
        <f>10/H30</f>
        <v>5</v>
      </c>
      <c r="J30" s="91">
        <f>IF(H30=0,0,10/H30)</f>
        <v>5</v>
      </c>
    </row>
    <row r="31" spans="1:10" ht="15.75" thickBot="1">
      <c r="A31" s="330"/>
      <c r="B31" s="308"/>
      <c r="C31" s="318"/>
      <c r="D31" s="318"/>
      <c r="E31" s="318"/>
      <c r="F31" s="55"/>
      <c r="G31" s="1"/>
      <c r="H31" s="60"/>
      <c r="I31" s="148" t="e">
        <f t="shared" ref="I31:I82" si="4">10/H31</f>
        <v>#DIV/0!</v>
      </c>
      <c r="J31" s="91">
        <f t="shared" ref="J31:J41" si="5">IF(H31=0,0,10/H31)</f>
        <v>0</v>
      </c>
    </row>
    <row r="32" spans="1:10" ht="15.75" thickBot="1">
      <c r="A32" s="330"/>
      <c r="B32" s="308"/>
      <c r="C32" s="318"/>
      <c r="D32" s="318"/>
      <c r="E32" s="318"/>
      <c r="F32" s="55"/>
      <c r="G32" s="1"/>
      <c r="H32" s="60"/>
      <c r="I32" s="148" t="e">
        <f t="shared" si="4"/>
        <v>#DIV/0!</v>
      </c>
      <c r="J32" s="91">
        <f t="shared" si="5"/>
        <v>0</v>
      </c>
    </row>
    <row r="33" spans="1:10" ht="15.75" thickBot="1">
      <c r="A33" s="330"/>
      <c r="B33" s="308"/>
      <c r="C33" s="318"/>
      <c r="D33" s="318"/>
      <c r="E33" s="318"/>
      <c r="F33" s="55"/>
      <c r="G33" s="1"/>
      <c r="H33" s="60"/>
      <c r="I33" s="148" t="e">
        <f t="shared" si="4"/>
        <v>#DIV/0!</v>
      </c>
      <c r="J33" s="91">
        <f t="shared" si="5"/>
        <v>0</v>
      </c>
    </row>
    <row r="34" spans="1:10" ht="15.75" thickBot="1">
      <c r="A34" s="330"/>
      <c r="B34" s="308"/>
      <c r="C34" s="318"/>
      <c r="D34" s="318"/>
      <c r="E34" s="318"/>
      <c r="F34" s="55"/>
      <c r="G34" s="1"/>
      <c r="H34" s="60"/>
      <c r="I34" s="148" t="e">
        <f t="shared" si="4"/>
        <v>#DIV/0!</v>
      </c>
      <c r="J34" s="91">
        <f t="shared" si="5"/>
        <v>0</v>
      </c>
    </row>
    <row r="35" spans="1:10" ht="15.75" thickBot="1">
      <c r="A35" s="330"/>
      <c r="B35" s="308"/>
      <c r="C35" s="318"/>
      <c r="D35" s="318"/>
      <c r="E35" s="318"/>
      <c r="F35" s="55"/>
      <c r="G35" s="1"/>
      <c r="H35" s="60"/>
      <c r="I35" s="148" t="e">
        <f t="shared" si="4"/>
        <v>#DIV/0!</v>
      </c>
      <c r="J35" s="91">
        <f t="shared" si="5"/>
        <v>0</v>
      </c>
    </row>
    <row r="36" spans="1:10" ht="15.75" thickBot="1">
      <c r="A36" s="330"/>
      <c r="B36" s="308"/>
      <c r="C36" s="318"/>
      <c r="D36" s="318"/>
      <c r="E36" s="318"/>
      <c r="F36" s="55"/>
      <c r="G36" s="1"/>
      <c r="H36" s="60"/>
      <c r="I36" s="148" t="e">
        <f t="shared" si="4"/>
        <v>#DIV/0!</v>
      </c>
      <c r="J36" s="91">
        <f t="shared" si="5"/>
        <v>0</v>
      </c>
    </row>
    <row r="37" spans="1:10" ht="15.75" thickBot="1">
      <c r="A37" s="330"/>
      <c r="B37" s="308"/>
      <c r="C37" s="318"/>
      <c r="D37" s="318"/>
      <c r="E37" s="318"/>
      <c r="F37" s="55"/>
      <c r="G37" s="1"/>
      <c r="H37" s="60"/>
      <c r="I37" s="148" t="e">
        <f t="shared" si="4"/>
        <v>#DIV/0!</v>
      </c>
      <c r="J37" s="91">
        <f t="shared" si="5"/>
        <v>0</v>
      </c>
    </row>
    <row r="38" spans="1:10" ht="15.75" thickBot="1">
      <c r="A38" s="330"/>
      <c r="B38" s="308"/>
      <c r="C38" s="318"/>
      <c r="D38" s="318"/>
      <c r="E38" s="318"/>
      <c r="F38" s="55"/>
      <c r="G38" s="1"/>
      <c r="H38" s="60"/>
      <c r="I38" s="148" t="e">
        <f t="shared" si="4"/>
        <v>#DIV/0!</v>
      </c>
      <c r="J38" s="91">
        <f t="shared" si="5"/>
        <v>0</v>
      </c>
    </row>
    <row r="39" spans="1:10" ht="15.75" thickBot="1">
      <c r="A39" s="330"/>
      <c r="B39" s="308"/>
      <c r="C39" s="318"/>
      <c r="D39" s="318"/>
      <c r="E39" s="318"/>
      <c r="F39" s="55"/>
      <c r="G39" s="1"/>
      <c r="H39" s="60"/>
      <c r="I39" s="148" t="e">
        <f t="shared" si="4"/>
        <v>#DIV/0!</v>
      </c>
      <c r="J39" s="91">
        <f t="shared" si="5"/>
        <v>0</v>
      </c>
    </row>
    <row r="40" spans="1:10" ht="15.75" thickBot="1">
      <c r="A40" s="330"/>
      <c r="B40" s="308"/>
      <c r="C40" s="318"/>
      <c r="D40" s="318"/>
      <c r="E40" s="318"/>
      <c r="F40" s="55"/>
      <c r="G40" s="1"/>
      <c r="H40" s="60"/>
      <c r="I40" s="148" t="e">
        <f t="shared" si="4"/>
        <v>#DIV/0!</v>
      </c>
      <c r="J40" s="91">
        <f t="shared" si="5"/>
        <v>0</v>
      </c>
    </row>
    <row r="41" spans="1:10" ht="15.75" thickBot="1">
      <c r="A41" s="330"/>
      <c r="B41" s="308"/>
      <c r="C41" s="318"/>
      <c r="D41" s="318"/>
      <c r="E41" s="318"/>
      <c r="F41" s="55"/>
      <c r="G41" s="1"/>
      <c r="H41" s="60"/>
      <c r="I41" s="148" t="e">
        <f t="shared" si="4"/>
        <v>#DIV/0!</v>
      </c>
      <c r="J41" s="91">
        <f t="shared" si="5"/>
        <v>0</v>
      </c>
    </row>
    <row r="42" spans="1:10" ht="15.75" thickBot="1">
      <c r="A42" s="330"/>
      <c r="B42" s="308"/>
      <c r="C42" s="318"/>
      <c r="D42" s="318"/>
      <c r="E42" s="318"/>
      <c r="F42" s="55"/>
      <c r="G42" s="1"/>
      <c r="H42" s="60"/>
      <c r="I42" s="148" t="e">
        <f t="shared" si="4"/>
        <v>#DIV/0!</v>
      </c>
      <c r="J42" s="91">
        <f t="shared" ref="J42:J69" si="6">IF(H42=0,0,10/H42)</f>
        <v>0</v>
      </c>
    </row>
    <row r="43" spans="1:10" ht="15.75" thickBot="1">
      <c r="A43" s="330"/>
      <c r="B43" s="308"/>
      <c r="C43" s="318"/>
      <c r="D43" s="318"/>
      <c r="E43" s="318"/>
      <c r="F43" s="55"/>
      <c r="G43" s="1"/>
      <c r="H43" s="60"/>
      <c r="I43" s="148" t="e">
        <f t="shared" si="4"/>
        <v>#DIV/0!</v>
      </c>
      <c r="J43" s="91">
        <f t="shared" si="6"/>
        <v>0</v>
      </c>
    </row>
    <row r="44" spans="1:10" ht="15.75" thickBot="1">
      <c r="A44" s="330"/>
      <c r="B44" s="308"/>
      <c r="C44" s="318"/>
      <c r="D44" s="318"/>
      <c r="E44" s="318"/>
      <c r="F44" s="55"/>
      <c r="G44" s="1"/>
      <c r="H44" s="60"/>
      <c r="I44" s="148" t="e">
        <f t="shared" si="4"/>
        <v>#DIV/0!</v>
      </c>
      <c r="J44" s="91">
        <f t="shared" si="6"/>
        <v>0</v>
      </c>
    </row>
    <row r="45" spans="1:10" ht="15.75" thickBot="1">
      <c r="A45" s="330"/>
      <c r="B45" s="308"/>
      <c r="C45" s="318"/>
      <c r="D45" s="318"/>
      <c r="E45" s="318"/>
      <c r="F45" s="55"/>
      <c r="G45" s="1"/>
      <c r="H45" s="60"/>
      <c r="I45" s="148" t="e">
        <f t="shared" si="4"/>
        <v>#DIV/0!</v>
      </c>
      <c r="J45" s="91">
        <f t="shared" si="6"/>
        <v>0</v>
      </c>
    </row>
    <row r="46" spans="1:10" ht="15.75" thickBot="1">
      <c r="A46" s="330"/>
      <c r="B46" s="308"/>
      <c r="C46" s="318"/>
      <c r="D46" s="318"/>
      <c r="E46" s="318"/>
      <c r="F46" s="55"/>
      <c r="G46" s="1"/>
      <c r="H46" s="60"/>
      <c r="I46" s="148" t="e">
        <f t="shared" si="4"/>
        <v>#DIV/0!</v>
      </c>
      <c r="J46" s="91">
        <f t="shared" si="6"/>
        <v>0</v>
      </c>
    </row>
    <row r="47" spans="1:10" ht="15.75" thickBot="1">
      <c r="A47" s="330"/>
      <c r="B47" s="308"/>
      <c r="C47" s="318"/>
      <c r="D47" s="318"/>
      <c r="E47" s="318"/>
      <c r="F47" s="55"/>
      <c r="G47" s="1"/>
      <c r="H47" s="60"/>
      <c r="I47" s="148" t="e">
        <f t="shared" si="4"/>
        <v>#DIV/0!</v>
      </c>
      <c r="J47" s="91">
        <f t="shared" si="6"/>
        <v>0</v>
      </c>
    </row>
    <row r="48" spans="1:10" ht="15.75" thickBot="1">
      <c r="A48" s="330"/>
      <c r="B48" s="308"/>
      <c r="C48" s="318"/>
      <c r="D48" s="318"/>
      <c r="E48" s="318"/>
      <c r="F48" s="55"/>
      <c r="G48" s="1"/>
      <c r="H48" s="60"/>
      <c r="I48" s="148" t="e">
        <f t="shared" si="4"/>
        <v>#DIV/0!</v>
      </c>
      <c r="J48" s="91">
        <f t="shared" si="6"/>
        <v>0</v>
      </c>
    </row>
    <row r="49" spans="1:10" ht="15.75" thickBot="1">
      <c r="A49" s="330"/>
      <c r="B49" s="308"/>
      <c r="C49" s="318"/>
      <c r="D49" s="318"/>
      <c r="E49" s="318"/>
      <c r="F49" s="55"/>
      <c r="G49" s="1"/>
      <c r="H49" s="60"/>
      <c r="I49" s="148" t="e">
        <f t="shared" si="4"/>
        <v>#DIV/0!</v>
      </c>
      <c r="J49" s="91">
        <f t="shared" si="6"/>
        <v>0</v>
      </c>
    </row>
    <row r="50" spans="1:10" ht="15.75" thickBot="1">
      <c r="A50" s="330"/>
      <c r="B50" s="308"/>
      <c r="C50" s="318"/>
      <c r="D50" s="318"/>
      <c r="E50" s="318"/>
      <c r="F50" s="55"/>
      <c r="G50" s="1"/>
      <c r="H50" s="60"/>
      <c r="I50" s="148" t="e">
        <f t="shared" si="4"/>
        <v>#DIV/0!</v>
      </c>
      <c r="J50" s="91">
        <f t="shared" si="6"/>
        <v>0</v>
      </c>
    </row>
    <row r="51" spans="1:10" ht="15.75" thickBot="1">
      <c r="A51" s="330"/>
      <c r="B51" s="308"/>
      <c r="C51" s="318"/>
      <c r="D51" s="318"/>
      <c r="E51" s="318"/>
      <c r="F51" s="55"/>
      <c r="G51" s="1"/>
      <c r="H51" s="60"/>
      <c r="I51" s="148" t="e">
        <f t="shared" si="4"/>
        <v>#DIV/0!</v>
      </c>
      <c r="J51" s="91">
        <f t="shared" si="6"/>
        <v>0</v>
      </c>
    </row>
    <row r="52" spans="1:10" ht="15.75" thickBot="1">
      <c r="A52" s="330"/>
      <c r="B52" s="308"/>
      <c r="C52" s="318"/>
      <c r="D52" s="318"/>
      <c r="E52" s="318"/>
      <c r="F52" s="55"/>
      <c r="G52" s="1"/>
      <c r="H52" s="60"/>
      <c r="I52" s="148" t="e">
        <f t="shared" si="4"/>
        <v>#DIV/0!</v>
      </c>
      <c r="J52" s="91">
        <f t="shared" si="6"/>
        <v>0</v>
      </c>
    </row>
    <row r="53" spans="1:10" ht="15.75" thickBot="1">
      <c r="A53" s="330"/>
      <c r="B53" s="308"/>
      <c r="C53" s="318"/>
      <c r="D53" s="318"/>
      <c r="E53" s="318"/>
      <c r="F53" s="55"/>
      <c r="G53" s="1"/>
      <c r="H53" s="60"/>
      <c r="I53" s="148" t="e">
        <f t="shared" si="4"/>
        <v>#DIV/0!</v>
      </c>
      <c r="J53" s="91">
        <f t="shared" si="6"/>
        <v>0</v>
      </c>
    </row>
    <row r="54" spans="1:10" ht="15.75" thickBot="1">
      <c r="A54" s="330"/>
      <c r="B54" s="308"/>
      <c r="C54" s="318"/>
      <c r="D54" s="318"/>
      <c r="E54" s="318"/>
      <c r="F54" s="55"/>
      <c r="G54" s="1"/>
      <c r="H54" s="60"/>
      <c r="I54" s="148" t="e">
        <f t="shared" si="4"/>
        <v>#DIV/0!</v>
      </c>
      <c r="J54" s="91">
        <f t="shared" si="6"/>
        <v>0</v>
      </c>
    </row>
    <row r="55" spans="1:10" ht="15.75" thickBot="1">
      <c r="A55" s="330"/>
      <c r="B55" s="308"/>
      <c r="C55" s="318"/>
      <c r="D55" s="318"/>
      <c r="E55" s="318"/>
      <c r="F55" s="55"/>
      <c r="G55" s="1"/>
      <c r="H55" s="60"/>
      <c r="I55" s="148" t="e">
        <f t="shared" si="4"/>
        <v>#DIV/0!</v>
      </c>
      <c r="J55" s="91">
        <f t="shared" si="6"/>
        <v>0</v>
      </c>
    </row>
    <row r="56" spans="1:10" ht="15.75" thickBot="1">
      <c r="A56" s="330"/>
      <c r="B56" s="308"/>
      <c r="C56" s="318"/>
      <c r="D56" s="318"/>
      <c r="E56" s="318"/>
      <c r="F56" s="55"/>
      <c r="G56" s="1"/>
      <c r="H56" s="60"/>
      <c r="I56" s="148" t="e">
        <f t="shared" si="4"/>
        <v>#DIV/0!</v>
      </c>
      <c r="J56" s="91">
        <f t="shared" si="6"/>
        <v>0</v>
      </c>
    </row>
    <row r="57" spans="1:10" ht="15.75" thickBot="1">
      <c r="A57" s="330"/>
      <c r="B57" s="308"/>
      <c r="C57" s="318"/>
      <c r="D57" s="318"/>
      <c r="E57" s="318"/>
      <c r="F57" s="55"/>
      <c r="G57" s="1"/>
      <c r="H57" s="60"/>
      <c r="I57" s="148" t="e">
        <f t="shared" si="4"/>
        <v>#DIV/0!</v>
      </c>
      <c r="J57" s="91">
        <f t="shared" si="6"/>
        <v>0</v>
      </c>
    </row>
    <row r="58" spans="1:10" ht="15.75" thickBot="1">
      <c r="A58" s="330"/>
      <c r="B58" s="308"/>
      <c r="C58" s="318"/>
      <c r="D58" s="318"/>
      <c r="E58" s="318"/>
      <c r="F58" s="55"/>
      <c r="G58" s="9"/>
      <c r="H58" s="58"/>
      <c r="I58" s="148" t="e">
        <f t="shared" si="4"/>
        <v>#DIV/0!</v>
      </c>
      <c r="J58" s="91">
        <f t="shared" si="6"/>
        <v>0</v>
      </c>
    </row>
    <row r="59" spans="1:10" ht="15.75" thickBot="1">
      <c r="A59" s="330"/>
      <c r="B59" s="308"/>
      <c r="C59" s="318"/>
      <c r="D59" s="318"/>
      <c r="E59" s="318"/>
      <c r="F59" s="55"/>
      <c r="G59" s="1"/>
      <c r="H59" s="60"/>
      <c r="I59" s="148" t="e">
        <f t="shared" si="4"/>
        <v>#DIV/0!</v>
      </c>
      <c r="J59" s="91">
        <f t="shared" si="6"/>
        <v>0</v>
      </c>
    </row>
    <row r="60" spans="1:10" ht="15.75" thickBot="1">
      <c r="A60" s="330"/>
      <c r="B60" s="308"/>
      <c r="C60" s="318"/>
      <c r="D60" s="318"/>
      <c r="E60" s="318"/>
      <c r="F60" s="55"/>
      <c r="G60" s="56"/>
      <c r="H60" s="60"/>
      <c r="I60" s="148" t="e">
        <f t="shared" si="4"/>
        <v>#DIV/0!</v>
      </c>
      <c r="J60" s="91">
        <f t="shared" si="6"/>
        <v>0</v>
      </c>
    </row>
    <row r="61" spans="1:10" ht="15.75" thickBot="1">
      <c r="A61" s="330"/>
      <c r="B61" s="308"/>
      <c r="C61" s="318"/>
      <c r="D61" s="318"/>
      <c r="E61" s="318"/>
      <c r="F61" s="55"/>
      <c r="G61" s="56"/>
      <c r="H61" s="60"/>
      <c r="I61" s="148" t="e">
        <f t="shared" si="4"/>
        <v>#DIV/0!</v>
      </c>
      <c r="J61" s="91">
        <f t="shared" si="6"/>
        <v>0</v>
      </c>
    </row>
    <row r="62" spans="1:10" ht="15.75" thickBot="1">
      <c r="A62" s="330"/>
      <c r="B62" s="308"/>
      <c r="C62" s="318"/>
      <c r="D62" s="318"/>
      <c r="E62" s="318"/>
      <c r="F62" s="55"/>
      <c r="G62" s="1"/>
      <c r="H62" s="60"/>
      <c r="I62" s="148" t="e">
        <f t="shared" si="4"/>
        <v>#DIV/0!</v>
      </c>
      <c r="J62" s="91">
        <f t="shared" si="6"/>
        <v>0</v>
      </c>
    </row>
    <row r="63" spans="1:10" ht="15.75" thickBot="1">
      <c r="A63" s="330"/>
      <c r="B63" s="308"/>
      <c r="C63" s="318"/>
      <c r="D63" s="318"/>
      <c r="E63" s="318"/>
      <c r="F63" s="55"/>
      <c r="G63" s="1"/>
      <c r="H63" s="60"/>
      <c r="I63" s="148" t="e">
        <f t="shared" si="4"/>
        <v>#DIV/0!</v>
      </c>
      <c r="J63" s="91">
        <f t="shared" si="6"/>
        <v>0</v>
      </c>
    </row>
    <row r="64" spans="1:10" ht="15.75" thickBot="1">
      <c r="A64" s="330"/>
      <c r="B64" s="308"/>
      <c r="C64" s="318"/>
      <c r="D64" s="318"/>
      <c r="E64" s="318"/>
      <c r="F64" s="55"/>
      <c r="G64" s="1"/>
      <c r="H64" s="60"/>
      <c r="I64" s="148" t="e">
        <f t="shared" si="4"/>
        <v>#DIV/0!</v>
      </c>
      <c r="J64" s="91">
        <f t="shared" si="6"/>
        <v>0</v>
      </c>
    </row>
    <row r="65" spans="1:10" ht="15.75" thickBot="1">
      <c r="A65" s="330"/>
      <c r="B65" s="308"/>
      <c r="C65" s="318"/>
      <c r="D65" s="318"/>
      <c r="E65" s="318"/>
      <c r="F65" s="55"/>
      <c r="G65" s="1"/>
      <c r="H65" s="60"/>
      <c r="I65" s="148" t="e">
        <f t="shared" si="4"/>
        <v>#DIV/0!</v>
      </c>
      <c r="J65" s="91">
        <f t="shared" si="6"/>
        <v>0</v>
      </c>
    </row>
    <row r="66" spans="1:10" ht="15.75" thickBot="1">
      <c r="A66" s="330"/>
      <c r="B66" s="308"/>
      <c r="C66" s="318"/>
      <c r="D66" s="318"/>
      <c r="E66" s="318"/>
      <c r="F66" s="55"/>
      <c r="G66" s="1"/>
      <c r="H66" s="60"/>
      <c r="I66" s="148" t="e">
        <f t="shared" si="4"/>
        <v>#DIV/0!</v>
      </c>
      <c r="J66" s="91">
        <f t="shared" si="6"/>
        <v>0</v>
      </c>
    </row>
    <row r="67" spans="1:10" ht="15.75" thickBot="1">
      <c r="A67" s="330"/>
      <c r="B67" s="308"/>
      <c r="C67" s="318"/>
      <c r="D67" s="318"/>
      <c r="E67" s="318"/>
      <c r="F67" s="55"/>
      <c r="G67" s="9"/>
      <c r="H67" s="58"/>
      <c r="I67" s="148" t="e">
        <f t="shared" si="4"/>
        <v>#DIV/0!</v>
      </c>
      <c r="J67" s="91">
        <f t="shared" si="6"/>
        <v>0</v>
      </c>
    </row>
    <row r="68" spans="1:10" ht="15.75" thickBot="1">
      <c r="A68" s="330"/>
      <c r="B68" s="308"/>
      <c r="C68" s="318"/>
      <c r="D68" s="318"/>
      <c r="E68" s="318"/>
      <c r="F68" s="55"/>
      <c r="G68" s="1"/>
      <c r="H68" s="60"/>
      <c r="I68" s="148" t="e">
        <f t="shared" si="4"/>
        <v>#DIV/0!</v>
      </c>
      <c r="J68" s="91">
        <f t="shared" si="6"/>
        <v>0</v>
      </c>
    </row>
    <row r="69" spans="1:10" ht="15.75" thickBot="1">
      <c r="A69" s="330"/>
      <c r="B69" s="308"/>
      <c r="C69" s="318"/>
      <c r="D69" s="318"/>
      <c r="E69" s="318"/>
      <c r="F69" s="55"/>
      <c r="G69" s="56"/>
      <c r="H69" s="60"/>
      <c r="I69" s="148" t="e">
        <f t="shared" si="4"/>
        <v>#DIV/0!</v>
      </c>
      <c r="J69" s="91">
        <f t="shared" si="6"/>
        <v>0</v>
      </c>
    </row>
    <row r="70" spans="1:10" ht="15.75" thickBot="1">
      <c r="A70" s="330"/>
      <c r="B70" s="308"/>
      <c r="C70" s="318"/>
      <c r="D70" s="318"/>
      <c r="E70" s="318"/>
      <c r="F70" s="55"/>
      <c r="G70" s="56"/>
      <c r="H70" s="60"/>
      <c r="I70" s="148" t="e">
        <f>10/H70</f>
        <v>#DIV/0!</v>
      </c>
      <c r="J70" s="91">
        <f>IF(H70=0,0,10/H70)</f>
        <v>0</v>
      </c>
    </row>
    <row r="71" spans="1:10" ht="15.75" thickBot="1">
      <c r="A71" s="330"/>
      <c r="B71" s="308"/>
      <c r="C71" s="318"/>
      <c r="D71" s="318"/>
      <c r="E71" s="318"/>
      <c r="F71" s="55"/>
      <c r="G71" s="1"/>
      <c r="H71" s="60"/>
      <c r="I71" s="148" t="e">
        <f t="shared" si="4"/>
        <v>#DIV/0!</v>
      </c>
      <c r="J71" s="91">
        <f t="shared" ref="J71:J82" si="7">IF(H71=0,0,10/H71)</f>
        <v>0</v>
      </c>
    </row>
    <row r="72" spans="1:10" ht="15.75" thickBot="1">
      <c r="A72" s="330"/>
      <c r="B72" s="308"/>
      <c r="C72" s="318"/>
      <c r="D72" s="318"/>
      <c r="E72" s="318"/>
      <c r="F72" s="55"/>
      <c r="G72" s="56"/>
      <c r="H72" s="60"/>
      <c r="I72" s="148" t="e">
        <f t="shared" si="4"/>
        <v>#DIV/0!</v>
      </c>
      <c r="J72" s="91">
        <f t="shared" si="7"/>
        <v>0</v>
      </c>
    </row>
    <row r="73" spans="1:10" ht="15.75" thickBot="1">
      <c r="A73" s="330"/>
      <c r="B73" s="308"/>
      <c r="C73" s="318"/>
      <c r="D73" s="318"/>
      <c r="E73" s="318"/>
      <c r="F73" s="55"/>
      <c r="G73" s="56"/>
      <c r="H73" s="60"/>
      <c r="I73" s="148" t="e">
        <f t="shared" si="4"/>
        <v>#DIV/0!</v>
      </c>
      <c r="J73" s="91">
        <f t="shared" si="7"/>
        <v>0</v>
      </c>
    </row>
    <row r="74" spans="1:10" ht="15.75" thickBot="1">
      <c r="A74" s="330"/>
      <c r="B74" s="308"/>
      <c r="C74" s="318"/>
      <c r="D74" s="318"/>
      <c r="E74" s="318"/>
      <c r="F74" s="55"/>
      <c r="G74" s="1"/>
      <c r="H74" s="60"/>
      <c r="I74" s="148" t="e">
        <f t="shared" si="4"/>
        <v>#DIV/0!</v>
      </c>
      <c r="J74" s="91">
        <f t="shared" si="7"/>
        <v>0</v>
      </c>
    </row>
    <row r="75" spans="1:10" ht="15.75" thickBot="1">
      <c r="A75" s="330"/>
      <c r="B75" s="308"/>
      <c r="C75" s="318"/>
      <c r="D75" s="318"/>
      <c r="E75" s="318"/>
      <c r="F75" s="55"/>
      <c r="G75" s="1"/>
      <c r="H75" s="60"/>
      <c r="I75" s="148" t="e">
        <f t="shared" si="4"/>
        <v>#DIV/0!</v>
      </c>
      <c r="J75" s="91">
        <f t="shared" si="7"/>
        <v>0</v>
      </c>
    </row>
    <row r="76" spans="1:10" ht="15.75" thickBot="1">
      <c r="A76" s="330"/>
      <c r="B76" s="308"/>
      <c r="C76" s="318"/>
      <c r="D76" s="318"/>
      <c r="E76" s="318"/>
      <c r="F76" s="55"/>
      <c r="G76" s="1"/>
      <c r="H76" s="60"/>
      <c r="I76" s="148" t="e">
        <f t="shared" si="4"/>
        <v>#DIV/0!</v>
      </c>
      <c r="J76" s="91">
        <f t="shared" si="7"/>
        <v>0</v>
      </c>
    </row>
    <row r="77" spans="1:10" ht="15.75" thickBot="1">
      <c r="A77" s="330"/>
      <c r="B77" s="308"/>
      <c r="C77" s="318"/>
      <c r="D77" s="318"/>
      <c r="E77" s="318"/>
      <c r="F77" s="55"/>
      <c r="G77" s="1"/>
      <c r="H77" s="60"/>
      <c r="I77" s="148" t="e">
        <f t="shared" si="4"/>
        <v>#DIV/0!</v>
      </c>
      <c r="J77" s="91">
        <f t="shared" si="7"/>
        <v>0</v>
      </c>
    </row>
    <row r="78" spans="1:10" ht="15.75" thickBot="1">
      <c r="A78" s="330"/>
      <c r="B78" s="308"/>
      <c r="C78" s="318"/>
      <c r="D78" s="318"/>
      <c r="E78" s="318"/>
      <c r="F78" s="55"/>
      <c r="G78" s="1"/>
      <c r="H78" s="60"/>
      <c r="I78" s="148" t="e">
        <f t="shared" si="4"/>
        <v>#DIV/0!</v>
      </c>
      <c r="J78" s="91">
        <f t="shared" si="7"/>
        <v>0</v>
      </c>
    </row>
    <row r="79" spans="1:10" ht="15.75" thickBot="1">
      <c r="A79" s="330"/>
      <c r="B79" s="308"/>
      <c r="C79" s="318"/>
      <c r="D79" s="318"/>
      <c r="E79" s="318"/>
      <c r="F79" s="55"/>
      <c r="G79" s="9"/>
      <c r="H79" s="58"/>
      <c r="I79" s="148" t="e">
        <f t="shared" si="4"/>
        <v>#DIV/0!</v>
      </c>
      <c r="J79" s="91">
        <f t="shared" si="7"/>
        <v>0</v>
      </c>
    </row>
    <row r="80" spans="1:10" ht="15.75" thickBot="1">
      <c r="A80" s="330"/>
      <c r="B80" s="308"/>
      <c r="C80" s="318"/>
      <c r="D80" s="318"/>
      <c r="E80" s="318"/>
      <c r="F80" s="55"/>
      <c r="G80" s="1"/>
      <c r="H80" s="60"/>
      <c r="I80" s="148" t="e">
        <f t="shared" si="4"/>
        <v>#DIV/0!</v>
      </c>
      <c r="J80" s="91">
        <f t="shared" si="7"/>
        <v>0</v>
      </c>
    </row>
    <row r="81" spans="1:10" ht="15.75" thickBot="1">
      <c r="A81" s="330"/>
      <c r="B81" s="308"/>
      <c r="C81" s="318"/>
      <c r="D81" s="318"/>
      <c r="E81" s="318"/>
      <c r="F81" s="55"/>
      <c r="G81" s="56"/>
      <c r="H81" s="60"/>
      <c r="I81" s="148" t="e">
        <f t="shared" si="4"/>
        <v>#DIV/0!</v>
      </c>
      <c r="J81" s="91">
        <f t="shared" si="7"/>
        <v>0</v>
      </c>
    </row>
    <row r="82" spans="1:10" ht="15.75" thickBot="1">
      <c r="A82" s="330"/>
      <c r="B82" s="309"/>
      <c r="C82" s="319"/>
      <c r="D82" s="319"/>
      <c r="E82" s="319"/>
      <c r="F82" s="84"/>
      <c r="G82" s="68"/>
      <c r="H82" s="69"/>
      <c r="I82" s="148" t="e">
        <f t="shared" si="4"/>
        <v>#DIV/0!</v>
      </c>
      <c r="J82" s="91">
        <f t="shared" si="7"/>
        <v>0</v>
      </c>
    </row>
    <row r="83" spans="1:10" ht="32.450000000000003" customHeight="1" thickBot="1">
      <c r="A83" s="330"/>
      <c r="C83" s="83"/>
      <c r="D83" s="83"/>
      <c r="E83" s="83"/>
      <c r="F83" s="85" t="s">
        <v>64</v>
      </c>
      <c r="G83" s="81"/>
      <c r="H83" s="80" t="s">
        <v>59</v>
      </c>
      <c r="I83" s="145"/>
      <c r="J83" s="90"/>
    </row>
    <row r="84" spans="1:10" ht="79.150000000000006" customHeight="1">
      <c r="A84" s="331"/>
      <c r="B84" s="314" t="s">
        <v>113</v>
      </c>
      <c r="C84" s="306"/>
      <c r="D84" s="306" t="s">
        <v>116</v>
      </c>
      <c r="E84" s="306" t="s">
        <v>114</v>
      </c>
      <c r="F84" s="64" t="s">
        <v>65</v>
      </c>
      <c r="G84" s="10"/>
      <c r="H84" s="61">
        <v>3</v>
      </c>
      <c r="I84" s="145">
        <f>60/H84</f>
        <v>20</v>
      </c>
      <c r="J84" s="90">
        <f>IF(H84=0,0,60/H84)</f>
        <v>20</v>
      </c>
    </row>
    <row r="85" spans="1:10" ht="15.75" thickBot="1">
      <c r="A85" s="331"/>
      <c r="B85" s="315"/>
      <c r="C85" s="306"/>
      <c r="D85" s="306"/>
      <c r="E85" s="306"/>
      <c r="F85" s="71"/>
      <c r="G85" s="72"/>
      <c r="H85" s="73"/>
      <c r="I85" s="147" t="e">
        <f>60/H85</f>
        <v>#DIV/0!</v>
      </c>
      <c r="J85" s="89">
        <f>IF(H85=0,0,60/H85)</f>
        <v>0</v>
      </c>
    </row>
    <row r="86" spans="1:10" ht="15">
      <c r="A86" s="331"/>
      <c r="B86" s="315"/>
      <c r="C86" s="306"/>
      <c r="D86" s="306" t="s">
        <v>117</v>
      </c>
      <c r="E86" s="306" t="s">
        <v>115</v>
      </c>
      <c r="F86" s="64" t="s">
        <v>66</v>
      </c>
      <c r="G86" s="10"/>
      <c r="H86" s="61">
        <v>2</v>
      </c>
      <c r="I86" s="145">
        <f t="shared" ref="I86:I91" si="8">50/H86</f>
        <v>25</v>
      </c>
      <c r="J86" s="90">
        <f t="shared" ref="J86:J91" si="9">IF(H86=0,0,50/H86)</f>
        <v>25</v>
      </c>
    </row>
    <row r="87" spans="1:10" ht="15">
      <c r="A87" s="331"/>
      <c r="B87" s="315"/>
      <c r="C87" s="306"/>
      <c r="D87" s="306"/>
      <c r="E87" s="306"/>
      <c r="F87" s="4"/>
      <c r="G87" s="10"/>
      <c r="H87" s="61"/>
      <c r="I87" s="145" t="e">
        <f t="shared" si="8"/>
        <v>#DIV/0!</v>
      </c>
      <c r="J87" s="90">
        <f t="shared" si="9"/>
        <v>0</v>
      </c>
    </row>
    <row r="88" spans="1:10" ht="15">
      <c r="A88" s="331"/>
      <c r="B88" s="315"/>
      <c r="C88" s="306"/>
      <c r="D88" s="306"/>
      <c r="E88" s="306"/>
      <c r="F88" s="4"/>
      <c r="G88" s="10"/>
      <c r="H88" s="61"/>
      <c r="I88" s="145" t="e">
        <f t="shared" si="8"/>
        <v>#DIV/0!</v>
      </c>
      <c r="J88" s="90">
        <f t="shared" si="9"/>
        <v>0</v>
      </c>
    </row>
    <row r="89" spans="1:10" ht="15">
      <c r="A89" s="331"/>
      <c r="B89" s="315"/>
      <c r="C89" s="306"/>
      <c r="D89" s="306"/>
      <c r="E89" s="306"/>
      <c r="F89" s="4"/>
      <c r="G89" s="10"/>
      <c r="H89" s="61"/>
      <c r="I89" s="145" t="e">
        <f t="shared" si="8"/>
        <v>#DIV/0!</v>
      </c>
      <c r="J89" s="90">
        <f t="shared" si="9"/>
        <v>0</v>
      </c>
    </row>
    <row r="90" spans="1:10" ht="15">
      <c r="A90" s="331"/>
      <c r="B90" s="315"/>
      <c r="C90" s="306"/>
      <c r="D90" s="306"/>
      <c r="E90" s="306"/>
      <c r="F90" s="4"/>
      <c r="G90" s="10"/>
      <c r="H90" s="61"/>
      <c r="I90" s="145" t="e">
        <f t="shared" si="8"/>
        <v>#DIV/0!</v>
      </c>
      <c r="J90" s="90">
        <f t="shared" si="9"/>
        <v>0</v>
      </c>
    </row>
    <row r="91" spans="1:10" ht="15.75" thickBot="1">
      <c r="A91" s="331"/>
      <c r="B91" s="316"/>
      <c r="C91" s="307"/>
      <c r="D91" s="307"/>
      <c r="E91" s="307"/>
      <c r="F91" s="42"/>
      <c r="G91" s="11"/>
      <c r="H91" s="63"/>
      <c r="I91" s="145" t="e">
        <f t="shared" si="8"/>
        <v>#DIV/0!</v>
      </c>
      <c r="J91" s="90">
        <f t="shared" si="9"/>
        <v>0</v>
      </c>
    </row>
    <row r="92" spans="1:10" ht="25.5">
      <c r="A92" s="331"/>
      <c r="B92" s="70"/>
      <c r="C92" s="82"/>
      <c r="D92" s="70"/>
      <c r="E92" s="86"/>
      <c r="F92" s="85" t="s">
        <v>64</v>
      </c>
      <c r="G92" s="94"/>
      <c r="H92" s="95" t="s">
        <v>67</v>
      </c>
      <c r="I92" s="145"/>
      <c r="J92" s="90"/>
    </row>
    <row r="93" spans="1:10" ht="15">
      <c r="A93" s="331"/>
      <c r="B93" s="308" t="s">
        <v>118</v>
      </c>
      <c r="C93" s="308" t="s">
        <v>119</v>
      </c>
      <c r="D93" s="308" t="s">
        <v>121</v>
      </c>
      <c r="E93" s="315" t="s">
        <v>9</v>
      </c>
      <c r="F93" s="87" t="s">
        <v>68</v>
      </c>
      <c r="G93" s="10"/>
      <c r="H93" s="61">
        <v>2</v>
      </c>
      <c r="I93" s="181">
        <f>20*H93</f>
        <v>40</v>
      </c>
      <c r="J93" s="170">
        <f>IF(H93=0,0,20*H93)</f>
        <v>40</v>
      </c>
    </row>
    <row r="94" spans="1:10" ht="15">
      <c r="A94" s="331"/>
      <c r="B94" s="308"/>
      <c r="C94" s="308"/>
      <c r="D94" s="308"/>
      <c r="E94" s="315"/>
      <c r="F94" s="40"/>
      <c r="G94" s="10"/>
      <c r="H94" s="61"/>
      <c r="I94" s="181">
        <f>20*H94</f>
        <v>0</v>
      </c>
      <c r="J94" s="170">
        <f>IF(H94=0,0,20*H94)</f>
        <v>0</v>
      </c>
    </row>
    <row r="95" spans="1:10" ht="15">
      <c r="A95" s="331"/>
      <c r="B95" s="308"/>
      <c r="C95" s="308"/>
      <c r="D95" s="308"/>
      <c r="E95" s="315"/>
      <c r="F95" s="40"/>
      <c r="G95" s="10"/>
      <c r="H95" s="61"/>
      <c r="I95" s="181">
        <f>20*H95</f>
        <v>0</v>
      </c>
      <c r="J95" s="162">
        <f>IF(H95=0,0,20*H95)</f>
        <v>0</v>
      </c>
    </row>
    <row r="96" spans="1:10" ht="15.75" thickBot="1">
      <c r="A96" s="331"/>
      <c r="B96" s="308"/>
      <c r="C96" s="308"/>
      <c r="D96" s="309"/>
      <c r="E96" s="96"/>
      <c r="F96" s="97"/>
      <c r="G96" s="72"/>
      <c r="H96" s="73"/>
      <c r="I96" s="182">
        <f>20*H96</f>
        <v>0</v>
      </c>
      <c r="J96" s="172">
        <f>IF(H96=0,0,20*H96)</f>
        <v>0</v>
      </c>
    </row>
    <row r="97" spans="1:10" ht="15">
      <c r="A97" s="331"/>
      <c r="B97" s="308"/>
      <c r="C97" s="308"/>
      <c r="D97" s="308" t="s">
        <v>122</v>
      </c>
      <c r="E97" s="320" t="s">
        <v>10</v>
      </c>
      <c r="F97" s="57" t="s">
        <v>69</v>
      </c>
      <c r="G97" s="10"/>
      <c r="H97" s="61">
        <v>2</v>
      </c>
      <c r="I97" s="183">
        <f>10*H97</f>
        <v>20</v>
      </c>
      <c r="J97" s="164">
        <f>IF(H97=0,0,10*H97)</f>
        <v>20</v>
      </c>
    </row>
    <row r="98" spans="1:10" ht="15">
      <c r="A98" s="331"/>
      <c r="B98" s="308"/>
      <c r="C98" s="308"/>
      <c r="D98" s="308"/>
      <c r="E98" s="320"/>
      <c r="F98" s="40"/>
      <c r="G98" s="9"/>
      <c r="H98" s="58"/>
      <c r="I98" s="181">
        <f>10*H98</f>
        <v>0</v>
      </c>
      <c r="J98" s="162">
        <f>IF(H98=0,0,10*H98)</f>
        <v>0</v>
      </c>
    </row>
    <row r="99" spans="1:10" ht="15">
      <c r="A99" s="331"/>
      <c r="B99" s="308"/>
      <c r="C99" s="308"/>
      <c r="D99" s="308"/>
      <c r="E99" s="320"/>
      <c r="F99" s="40"/>
      <c r="G99" s="9"/>
      <c r="H99" s="58"/>
      <c r="I99" s="181">
        <f>10*H99</f>
        <v>0</v>
      </c>
      <c r="J99" s="162">
        <f>IF(H99=0,0,10*H99)</f>
        <v>0</v>
      </c>
    </row>
    <row r="100" spans="1:10" ht="15">
      <c r="A100" s="331"/>
      <c r="B100" s="308"/>
      <c r="C100" s="308"/>
      <c r="D100" s="308"/>
      <c r="E100" s="320"/>
      <c r="F100" s="40"/>
      <c r="G100" s="9"/>
      <c r="H100" s="58"/>
      <c r="I100" s="181">
        <f>10*H100</f>
        <v>0</v>
      </c>
      <c r="J100" s="162">
        <f>IF(H100=0,0,10*H100)</f>
        <v>0</v>
      </c>
    </row>
    <row r="101" spans="1:10" ht="15.75" thickBot="1">
      <c r="A101" s="331"/>
      <c r="B101" s="308"/>
      <c r="C101" s="309"/>
      <c r="D101" s="309"/>
      <c r="E101" s="322"/>
      <c r="F101" s="97"/>
      <c r="G101" s="11"/>
      <c r="H101" s="63"/>
      <c r="I101" s="182">
        <f>10*H101</f>
        <v>0</v>
      </c>
      <c r="J101" s="172">
        <f>IF(H101=0,0,10*H101)</f>
        <v>0</v>
      </c>
    </row>
    <row r="102" spans="1:10" ht="15">
      <c r="A102" s="331"/>
      <c r="B102" s="308"/>
      <c r="C102" s="328" t="s">
        <v>120</v>
      </c>
      <c r="D102" s="313" t="s">
        <v>123</v>
      </c>
      <c r="E102" s="314" t="s">
        <v>11</v>
      </c>
      <c r="F102" s="100" t="s">
        <v>68</v>
      </c>
      <c r="G102" s="66"/>
      <c r="H102" s="67">
        <v>3</v>
      </c>
      <c r="I102" s="184">
        <f>4*H102</f>
        <v>12</v>
      </c>
      <c r="J102" s="168">
        <f>IF(H102=0,0,4*H102)</f>
        <v>12</v>
      </c>
    </row>
    <row r="103" spans="1:10" ht="15">
      <c r="A103" s="331"/>
      <c r="B103" s="308"/>
      <c r="C103" s="328"/>
      <c r="D103" s="308"/>
      <c r="E103" s="315"/>
      <c r="F103" s="5"/>
      <c r="G103" s="9"/>
      <c r="H103" s="58"/>
      <c r="I103" s="181">
        <f>4*H103</f>
        <v>0</v>
      </c>
      <c r="J103" s="162">
        <f>IF(H103=0,0,4*H103)</f>
        <v>0</v>
      </c>
    </row>
    <row r="104" spans="1:10" ht="15">
      <c r="A104" s="331"/>
      <c r="B104" s="308"/>
      <c r="C104" s="328"/>
      <c r="D104" s="308"/>
      <c r="E104" s="315"/>
      <c r="F104" s="5"/>
      <c r="G104" s="9"/>
      <c r="H104" s="58"/>
      <c r="I104" s="181">
        <f>4*H104</f>
        <v>0</v>
      </c>
      <c r="J104" s="162">
        <f>IF(H104=0,0,4*H104)</f>
        <v>0</v>
      </c>
    </row>
    <row r="105" spans="1:10" ht="15">
      <c r="A105" s="331"/>
      <c r="B105" s="308"/>
      <c r="C105" s="328"/>
      <c r="D105" s="308"/>
      <c r="E105" s="315"/>
      <c r="F105" s="5"/>
      <c r="G105" s="9"/>
      <c r="H105" s="58"/>
      <c r="I105" s="181">
        <f>4*H105</f>
        <v>0</v>
      </c>
      <c r="J105" s="162">
        <f>IF(H105=0,0,4*H105)</f>
        <v>0</v>
      </c>
    </row>
    <row r="106" spans="1:10" ht="15.75" thickBot="1">
      <c r="A106" s="331"/>
      <c r="B106" s="308"/>
      <c r="C106" s="328"/>
      <c r="D106" s="309"/>
      <c r="E106" s="316"/>
      <c r="F106" s="42"/>
      <c r="G106" s="11"/>
      <c r="H106" s="63"/>
      <c r="I106" s="182">
        <f>4*H106</f>
        <v>0</v>
      </c>
      <c r="J106" s="172">
        <f>IF(H106=0,0,4*H106)</f>
        <v>0</v>
      </c>
    </row>
    <row r="107" spans="1:10" ht="15">
      <c r="A107" s="331"/>
      <c r="B107" s="308"/>
      <c r="C107" s="328"/>
      <c r="D107" s="308" t="s">
        <v>124</v>
      </c>
      <c r="E107" s="320" t="s">
        <v>12</v>
      </c>
      <c r="F107" s="98" t="s">
        <v>70</v>
      </c>
      <c r="G107" s="10"/>
      <c r="H107" s="61">
        <v>1</v>
      </c>
      <c r="I107" s="183">
        <f t="shared" ref="I107:I113" si="10">2*H107</f>
        <v>2</v>
      </c>
      <c r="J107" s="164">
        <f t="shared" ref="J107:J113" si="11">IF(H107=0,0,2*H107)</f>
        <v>2</v>
      </c>
    </row>
    <row r="108" spans="1:10" ht="15">
      <c r="A108" s="331"/>
      <c r="B108" s="308"/>
      <c r="C108" s="328"/>
      <c r="D108" s="308"/>
      <c r="E108" s="320"/>
      <c r="F108" s="15"/>
      <c r="G108" s="8"/>
      <c r="H108" s="62"/>
      <c r="I108" s="181">
        <f t="shared" si="10"/>
        <v>0</v>
      </c>
      <c r="J108" s="162">
        <f t="shared" si="11"/>
        <v>0</v>
      </c>
    </row>
    <row r="109" spans="1:10" ht="15">
      <c r="A109" s="331"/>
      <c r="B109" s="308"/>
      <c r="C109" s="328"/>
      <c r="D109" s="308"/>
      <c r="E109" s="320"/>
      <c r="F109" s="15"/>
      <c r="G109" s="8"/>
      <c r="H109" s="62"/>
      <c r="I109" s="181">
        <f t="shared" si="10"/>
        <v>0</v>
      </c>
      <c r="J109" s="162">
        <f t="shared" si="11"/>
        <v>0</v>
      </c>
    </row>
    <row r="110" spans="1:10" ht="15">
      <c r="A110" s="331"/>
      <c r="B110" s="308"/>
      <c r="C110" s="328"/>
      <c r="D110" s="308"/>
      <c r="E110" s="320"/>
      <c r="F110" s="15"/>
      <c r="G110" s="8"/>
      <c r="H110" s="62"/>
      <c r="I110" s="181">
        <f t="shared" si="10"/>
        <v>0</v>
      </c>
      <c r="J110" s="162">
        <f t="shared" si="11"/>
        <v>0</v>
      </c>
    </row>
    <row r="111" spans="1:10" ht="15">
      <c r="A111" s="331"/>
      <c r="B111" s="308"/>
      <c r="C111" s="328"/>
      <c r="D111" s="308"/>
      <c r="E111" s="320"/>
      <c r="F111" s="17"/>
      <c r="G111" s="8"/>
      <c r="H111" s="62"/>
      <c r="I111" s="181">
        <f t="shared" si="10"/>
        <v>0</v>
      </c>
      <c r="J111" s="162">
        <f t="shared" si="11"/>
        <v>0</v>
      </c>
    </row>
    <row r="112" spans="1:10" ht="15">
      <c r="A112" s="331"/>
      <c r="B112" s="308"/>
      <c r="C112" s="328"/>
      <c r="D112" s="308"/>
      <c r="E112" s="320"/>
      <c r="F112" s="16"/>
      <c r="G112" s="8"/>
      <c r="H112" s="62"/>
      <c r="I112" s="181">
        <f t="shared" si="10"/>
        <v>0</v>
      </c>
      <c r="J112" s="162">
        <f t="shared" si="11"/>
        <v>0</v>
      </c>
    </row>
    <row r="113" spans="1:11" ht="15.75" thickBot="1">
      <c r="A113" s="332"/>
      <c r="B113" s="312"/>
      <c r="C113" s="312"/>
      <c r="D113" s="312"/>
      <c r="E113" s="321"/>
      <c r="F113" s="18"/>
      <c r="G113" s="11"/>
      <c r="H113" s="63"/>
      <c r="I113" s="181">
        <f t="shared" si="10"/>
        <v>0</v>
      </c>
      <c r="J113" s="172">
        <f t="shared" si="11"/>
        <v>0</v>
      </c>
    </row>
    <row r="114" spans="1:11" ht="19.5" thickTop="1" thickBot="1">
      <c r="F114" s="2"/>
      <c r="G114" s="325" t="s">
        <v>90</v>
      </c>
      <c r="H114" s="326"/>
      <c r="I114" s="327"/>
      <c r="J114" s="99">
        <f>SUM(J4:J113)</f>
        <v>147.9</v>
      </c>
    </row>
    <row r="117" spans="1:11">
      <c r="A117" s="323" t="s">
        <v>135</v>
      </c>
      <c r="B117" s="323"/>
      <c r="C117" s="323"/>
      <c r="D117" s="323"/>
      <c r="E117" s="323"/>
      <c r="F117" s="323"/>
      <c r="G117" s="323"/>
      <c r="H117" s="323"/>
      <c r="I117" s="323"/>
      <c r="J117" s="323"/>
    </row>
    <row r="118" spans="1:11" ht="58.5" customHeight="1">
      <c r="A118" s="324" t="s">
        <v>136</v>
      </c>
      <c r="B118" s="324"/>
      <c r="C118" s="324"/>
      <c r="D118" s="324"/>
      <c r="E118" s="324"/>
      <c r="F118" s="324"/>
      <c r="G118" s="324"/>
      <c r="H118" s="324"/>
      <c r="I118" s="324"/>
      <c r="J118" s="324"/>
      <c r="K118" s="324"/>
    </row>
  </sheetData>
  <mergeCells count="34">
    <mergeCell ref="D93:D96"/>
    <mergeCell ref="B84:B91"/>
    <mergeCell ref="C30:C82"/>
    <mergeCell ref="B30:B82"/>
    <mergeCell ref="A117:J117"/>
    <mergeCell ref="A118:K118"/>
    <mergeCell ref="G114:I114"/>
    <mergeCell ref="C102:C113"/>
    <mergeCell ref="A4:A113"/>
    <mergeCell ref="E93:E95"/>
    <mergeCell ref="B4:B13"/>
    <mergeCell ref="B14:B29"/>
    <mergeCell ref="C14:C29"/>
    <mergeCell ref="D4:D13"/>
    <mergeCell ref="C4:C13"/>
    <mergeCell ref="D14:D29"/>
    <mergeCell ref="E14:E29"/>
    <mergeCell ref="E4:E13"/>
    <mergeCell ref="D84:D85"/>
    <mergeCell ref="E84:E85"/>
    <mergeCell ref="C84:C91"/>
    <mergeCell ref="D97:D101"/>
    <mergeCell ref="A1:E1"/>
    <mergeCell ref="B93:B113"/>
    <mergeCell ref="C93:C101"/>
    <mergeCell ref="D86:D91"/>
    <mergeCell ref="E86:E91"/>
    <mergeCell ref="D102:D106"/>
    <mergeCell ref="E102:E106"/>
    <mergeCell ref="D107:D113"/>
    <mergeCell ref="E30:E82"/>
    <mergeCell ref="E107:E113"/>
    <mergeCell ref="E97:E101"/>
    <mergeCell ref="D30:D82"/>
  </mergeCells>
  <pageMargins left="0.70866141732283472" right="0.70866141732283472" top="0.74803149606299213" bottom="0.74803149606299213" header="0.31496062992125984" footer="0.31496062992125984"/>
  <pageSetup paperSize="256" fitToHeight="0"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J118"/>
  <sheetViews>
    <sheetView tabSelected="1" topLeftCell="A113" zoomScale="80" zoomScaleNormal="80" workbookViewId="0">
      <selection activeCell="D126" sqref="D126"/>
    </sheetView>
  </sheetViews>
  <sheetFormatPr defaultRowHeight="12.75"/>
  <cols>
    <col min="1" max="1" width="5.42578125" style="105" customWidth="1"/>
    <col min="2" max="2" width="18.85546875" style="25" customWidth="1"/>
    <col min="3" max="3" width="15.28515625" style="25" customWidth="1"/>
    <col min="4" max="4" width="18.7109375" style="25" customWidth="1"/>
    <col min="5" max="5" width="8.140625" style="25" customWidth="1"/>
    <col min="6" max="6" width="52.140625" style="25" customWidth="1"/>
    <col min="7" max="7" width="49.7109375" style="25" customWidth="1"/>
    <col min="8" max="8" width="9.140625" style="136"/>
    <col min="9" max="9" width="9.140625" style="158"/>
    <col min="10" max="10" width="11.28515625" style="159" customWidth="1"/>
    <col min="11" max="16384" width="9.140625" style="20"/>
  </cols>
  <sheetData>
    <row r="1" spans="1:10" ht="12.75" customHeight="1" thickTop="1" thickBot="1">
      <c r="A1" s="353"/>
      <c r="B1" s="353"/>
      <c r="C1" s="353"/>
      <c r="D1" s="353"/>
      <c r="E1" s="354"/>
      <c r="F1" s="19"/>
      <c r="G1" s="19"/>
    </row>
    <row r="2" spans="1:10" ht="109.5" thickBot="1">
      <c r="A2" s="101" t="s">
        <v>0</v>
      </c>
      <c r="B2" s="102" t="s">
        <v>1</v>
      </c>
      <c r="C2" s="102" t="s">
        <v>2</v>
      </c>
      <c r="D2" s="102" t="s">
        <v>3</v>
      </c>
      <c r="E2" s="103" t="s">
        <v>4</v>
      </c>
      <c r="F2" s="52" t="s">
        <v>72</v>
      </c>
      <c r="G2" s="52" t="s">
        <v>73</v>
      </c>
      <c r="H2" s="53" t="s">
        <v>71</v>
      </c>
      <c r="I2" s="199" t="s">
        <v>44</v>
      </c>
      <c r="J2" s="92" t="s">
        <v>51</v>
      </c>
    </row>
    <row r="3" spans="1:10" ht="13.5" thickBot="1">
      <c r="A3" s="104">
        <v>1</v>
      </c>
      <c r="B3" s="21">
        <v>2</v>
      </c>
      <c r="C3" s="21">
        <v>3</v>
      </c>
      <c r="D3" s="21">
        <v>4</v>
      </c>
      <c r="E3" s="22">
        <v>5</v>
      </c>
      <c r="F3" s="23"/>
      <c r="G3" s="23"/>
      <c r="H3" s="137"/>
      <c r="I3" s="49"/>
      <c r="J3" s="160"/>
    </row>
    <row r="4" spans="1:10" s="25" customFormat="1" ht="15.75" thickTop="1">
      <c r="A4" s="355" t="s">
        <v>13</v>
      </c>
      <c r="B4" s="342" t="s">
        <v>14</v>
      </c>
      <c r="C4" s="342"/>
      <c r="D4" s="342" t="s">
        <v>15</v>
      </c>
      <c r="E4" s="359" t="s">
        <v>125</v>
      </c>
      <c r="F4" s="55" t="s">
        <v>75</v>
      </c>
      <c r="G4" s="106" t="s">
        <v>74</v>
      </c>
      <c r="H4" s="132">
        <v>2</v>
      </c>
      <c r="I4" s="51">
        <f>20/H4</f>
        <v>10</v>
      </c>
      <c r="J4" s="91">
        <f>IF(H4=0,0,20/H4)</f>
        <v>10</v>
      </c>
    </row>
    <row r="5" spans="1:10" s="25" customFormat="1" ht="15">
      <c r="A5" s="356"/>
      <c r="B5" s="343"/>
      <c r="C5" s="343"/>
      <c r="D5" s="343"/>
      <c r="E5" s="360"/>
      <c r="F5" s="24"/>
      <c r="G5" s="24"/>
      <c r="H5" s="133"/>
      <c r="I5" s="50" t="e">
        <f t="shared" ref="I5:I14" si="0">20/H5</f>
        <v>#DIV/0!</v>
      </c>
      <c r="J5" s="90">
        <f t="shared" ref="J5:J14" si="1">IF(H5=0,0,20/H5)</f>
        <v>0</v>
      </c>
    </row>
    <row r="6" spans="1:10" s="25" customFormat="1" ht="15">
      <c r="A6" s="356"/>
      <c r="B6" s="343"/>
      <c r="C6" s="343"/>
      <c r="D6" s="343"/>
      <c r="E6" s="360"/>
      <c r="F6" s="108"/>
      <c r="G6" s="113"/>
      <c r="H6" s="133"/>
      <c r="I6" s="50" t="e">
        <f t="shared" si="0"/>
        <v>#DIV/0!</v>
      </c>
      <c r="J6" s="90">
        <f t="shared" si="1"/>
        <v>0</v>
      </c>
    </row>
    <row r="7" spans="1:10" s="25" customFormat="1" ht="15">
      <c r="A7" s="356"/>
      <c r="B7" s="343"/>
      <c r="C7" s="343"/>
      <c r="D7" s="343"/>
      <c r="E7" s="360"/>
      <c r="F7" s="108"/>
      <c r="G7" s="113"/>
      <c r="H7" s="133"/>
      <c r="I7" s="50" t="e">
        <f t="shared" si="0"/>
        <v>#DIV/0!</v>
      </c>
      <c r="J7" s="90">
        <f t="shared" si="1"/>
        <v>0</v>
      </c>
    </row>
    <row r="8" spans="1:10" s="25" customFormat="1" ht="15">
      <c r="A8" s="356"/>
      <c r="B8" s="343"/>
      <c r="C8" s="343"/>
      <c r="D8" s="343"/>
      <c r="E8" s="360"/>
      <c r="F8" s="108"/>
      <c r="G8" s="113"/>
      <c r="H8" s="133"/>
      <c r="I8" s="50" t="e">
        <f t="shared" si="0"/>
        <v>#DIV/0!</v>
      </c>
      <c r="J8" s="90">
        <f t="shared" si="1"/>
        <v>0</v>
      </c>
    </row>
    <row r="9" spans="1:10" s="25" customFormat="1" ht="15">
      <c r="A9" s="356"/>
      <c r="B9" s="343"/>
      <c r="C9" s="343"/>
      <c r="D9" s="343"/>
      <c r="E9" s="360"/>
      <c r="F9" s="108"/>
      <c r="G9" s="113"/>
      <c r="H9" s="133"/>
      <c r="I9" s="50" t="e">
        <f t="shared" si="0"/>
        <v>#DIV/0!</v>
      </c>
      <c r="J9" s="90">
        <f t="shared" si="1"/>
        <v>0</v>
      </c>
    </row>
    <row r="10" spans="1:10" s="25" customFormat="1" ht="15">
      <c r="A10" s="356"/>
      <c r="B10" s="343"/>
      <c r="C10" s="343"/>
      <c r="D10" s="343"/>
      <c r="E10" s="360"/>
      <c r="F10" s="108"/>
      <c r="G10" s="113"/>
      <c r="H10" s="133"/>
      <c r="I10" s="50" t="e">
        <f t="shared" si="0"/>
        <v>#DIV/0!</v>
      </c>
      <c r="J10" s="90">
        <f t="shared" si="1"/>
        <v>0</v>
      </c>
    </row>
    <row r="11" spans="1:10" s="25" customFormat="1" ht="15">
      <c r="A11" s="356"/>
      <c r="B11" s="343"/>
      <c r="C11" s="343"/>
      <c r="D11" s="343"/>
      <c r="E11" s="360"/>
      <c r="F11" s="108"/>
      <c r="G11" s="113"/>
      <c r="H11" s="133"/>
      <c r="I11" s="50" t="e">
        <f t="shared" si="0"/>
        <v>#DIV/0!</v>
      </c>
      <c r="J11" s="90">
        <f t="shared" si="1"/>
        <v>0</v>
      </c>
    </row>
    <row r="12" spans="1:10" s="25" customFormat="1" ht="15">
      <c r="A12" s="356"/>
      <c r="B12" s="343"/>
      <c r="C12" s="343"/>
      <c r="D12" s="343"/>
      <c r="E12" s="360"/>
      <c r="F12" s="108"/>
      <c r="G12" s="113"/>
      <c r="H12" s="133"/>
      <c r="I12" s="50" t="e">
        <f t="shared" si="0"/>
        <v>#DIV/0!</v>
      </c>
      <c r="J12" s="90">
        <f t="shared" si="1"/>
        <v>0</v>
      </c>
    </row>
    <row r="13" spans="1:10" s="25" customFormat="1" ht="15">
      <c r="A13" s="356"/>
      <c r="B13" s="343"/>
      <c r="C13" s="343"/>
      <c r="D13" s="343"/>
      <c r="E13" s="360"/>
      <c r="F13" s="108"/>
      <c r="G13" s="113"/>
      <c r="H13" s="133"/>
      <c r="I13" s="50" t="e">
        <f t="shared" si="0"/>
        <v>#DIV/0!</v>
      </c>
      <c r="J13" s="90">
        <f t="shared" si="1"/>
        <v>0</v>
      </c>
    </row>
    <row r="14" spans="1:10" s="25" customFormat="1" ht="15.75" thickBot="1">
      <c r="A14" s="356"/>
      <c r="B14" s="343"/>
      <c r="C14" s="343"/>
      <c r="D14" s="344"/>
      <c r="E14" s="361"/>
      <c r="F14" s="27"/>
      <c r="G14" s="114"/>
      <c r="H14" s="135"/>
      <c r="I14" s="149" t="e">
        <f t="shared" si="0"/>
        <v>#DIV/0!</v>
      </c>
      <c r="J14" s="112">
        <f t="shared" si="1"/>
        <v>0</v>
      </c>
    </row>
    <row r="15" spans="1:10" s="25" customFormat="1" ht="15">
      <c r="A15" s="356"/>
      <c r="B15" s="343"/>
      <c r="C15" s="343"/>
      <c r="D15" s="343" t="s">
        <v>16</v>
      </c>
      <c r="E15" s="343" t="s">
        <v>17</v>
      </c>
      <c r="F15" s="55" t="s">
        <v>75</v>
      </c>
      <c r="G15" s="115" t="s">
        <v>74</v>
      </c>
      <c r="H15" s="132">
        <v>2</v>
      </c>
      <c r="I15" s="50">
        <f>5/H15</f>
        <v>2.5</v>
      </c>
      <c r="J15" s="90">
        <f>IF(H15=0,0,5/H15)</f>
        <v>2.5</v>
      </c>
    </row>
    <row r="16" spans="1:10" s="25" customFormat="1" ht="15">
      <c r="A16" s="356"/>
      <c r="B16" s="343"/>
      <c r="C16" s="343"/>
      <c r="D16" s="343"/>
      <c r="E16" s="343"/>
      <c r="F16" s="29"/>
      <c r="G16" s="116"/>
      <c r="H16" s="133"/>
      <c r="I16" s="50" t="e">
        <f t="shared" ref="I16:I49" si="2">5/H16</f>
        <v>#DIV/0!</v>
      </c>
      <c r="J16" s="90">
        <f t="shared" ref="J16:J42" si="3">IF(H16=0,0,5/H16)</f>
        <v>0</v>
      </c>
    </row>
    <row r="17" spans="1:10" s="25" customFormat="1" ht="15">
      <c r="A17" s="356"/>
      <c r="B17" s="343"/>
      <c r="C17" s="343"/>
      <c r="D17" s="343"/>
      <c r="E17" s="343"/>
      <c r="F17" s="29"/>
      <c r="G17" s="116"/>
      <c r="H17" s="133"/>
      <c r="I17" s="50" t="e">
        <f t="shared" si="2"/>
        <v>#DIV/0!</v>
      </c>
      <c r="J17" s="90">
        <f t="shared" si="3"/>
        <v>0</v>
      </c>
    </row>
    <row r="18" spans="1:10" s="25" customFormat="1" ht="15">
      <c r="A18" s="356"/>
      <c r="B18" s="343"/>
      <c r="C18" s="343"/>
      <c r="D18" s="343"/>
      <c r="E18" s="343"/>
      <c r="F18" s="29"/>
      <c r="G18" s="116"/>
      <c r="H18" s="133"/>
      <c r="I18" s="50" t="e">
        <f t="shared" si="2"/>
        <v>#DIV/0!</v>
      </c>
      <c r="J18" s="90">
        <f t="shared" si="3"/>
        <v>0</v>
      </c>
    </row>
    <row r="19" spans="1:10" s="25" customFormat="1" ht="15">
      <c r="A19" s="356"/>
      <c r="B19" s="343"/>
      <c r="C19" s="343"/>
      <c r="D19" s="343"/>
      <c r="E19" s="343"/>
      <c r="F19" s="29"/>
      <c r="G19" s="116"/>
      <c r="H19" s="133"/>
      <c r="I19" s="50" t="e">
        <f t="shared" si="2"/>
        <v>#DIV/0!</v>
      </c>
      <c r="J19" s="90">
        <f t="shared" si="3"/>
        <v>0</v>
      </c>
    </row>
    <row r="20" spans="1:10" s="25" customFormat="1" ht="15">
      <c r="A20" s="356"/>
      <c r="B20" s="343"/>
      <c r="C20" s="343"/>
      <c r="D20" s="343"/>
      <c r="E20" s="343"/>
      <c r="F20" s="29"/>
      <c r="G20" s="116"/>
      <c r="H20" s="133"/>
      <c r="I20" s="50" t="e">
        <f t="shared" si="2"/>
        <v>#DIV/0!</v>
      </c>
      <c r="J20" s="90">
        <f t="shared" si="3"/>
        <v>0</v>
      </c>
    </row>
    <row r="21" spans="1:10" s="25" customFormat="1" ht="15">
      <c r="A21" s="356"/>
      <c r="B21" s="343"/>
      <c r="C21" s="343"/>
      <c r="D21" s="343"/>
      <c r="E21" s="343"/>
      <c r="F21" s="29"/>
      <c r="G21" s="116"/>
      <c r="H21" s="133"/>
      <c r="I21" s="50" t="e">
        <f t="shared" si="2"/>
        <v>#DIV/0!</v>
      </c>
      <c r="J21" s="90">
        <f t="shared" si="3"/>
        <v>0</v>
      </c>
    </row>
    <row r="22" spans="1:10" s="25" customFormat="1" ht="15">
      <c r="A22" s="356"/>
      <c r="B22" s="343"/>
      <c r="C22" s="343"/>
      <c r="D22" s="343"/>
      <c r="E22" s="343"/>
      <c r="F22" s="29"/>
      <c r="G22" s="116"/>
      <c r="H22" s="133"/>
      <c r="I22" s="50" t="e">
        <f t="shared" si="2"/>
        <v>#DIV/0!</v>
      </c>
      <c r="J22" s="90">
        <f t="shared" si="3"/>
        <v>0</v>
      </c>
    </row>
    <row r="23" spans="1:10" s="25" customFormat="1" ht="15">
      <c r="A23" s="356"/>
      <c r="B23" s="343"/>
      <c r="C23" s="343"/>
      <c r="D23" s="343"/>
      <c r="E23" s="343"/>
      <c r="F23" s="29"/>
      <c r="G23" s="116"/>
      <c r="H23" s="133"/>
      <c r="I23" s="50" t="e">
        <f t="shared" si="2"/>
        <v>#DIV/0!</v>
      </c>
      <c r="J23" s="90">
        <f t="shared" si="3"/>
        <v>0</v>
      </c>
    </row>
    <row r="24" spans="1:10" s="25" customFormat="1" ht="15">
      <c r="A24" s="356"/>
      <c r="B24" s="343"/>
      <c r="C24" s="343"/>
      <c r="D24" s="343"/>
      <c r="E24" s="343"/>
      <c r="F24" s="29"/>
      <c r="G24" s="116"/>
      <c r="H24" s="133"/>
      <c r="I24" s="50" t="e">
        <f t="shared" si="2"/>
        <v>#DIV/0!</v>
      </c>
      <c r="J24" s="90">
        <f t="shared" si="3"/>
        <v>0</v>
      </c>
    </row>
    <row r="25" spans="1:10" s="25" customFormat="1" ht="15">
      <c r="A25" s="356"/>
      <c r="B25" s="343"/>
      <c r="C25" s="343"/>
      <c r="D25" s="343"/>
      <c r="E25" s="343"/>
      <c r="F25" s="29"/>
      <c r="G25" s="116"/>
      <c r="H25" s="133"/>
      <c r="I25" s="50" t="e">
        <f t="shared" si="2"/>
        <v>#DIV/0!</v>
      </c>
      <c r="J25" s="90">
        <f t="shared" si="3"/>
        <v>0</v>
      </c>
    </row>
    <row r="26" spans="1:10" s="25" customFormat="1" ht="15">
      <c r="A26" s="356"/>
      <c r="B26" s="343"/>
      <c r="C26" s="343"/>
      <c r="D26" s="343"/>
      <c r="E26" s="343"/>
      <c r="F26" s="29"/>
      <c r="G26" s="116"/>
      <c r="H26" s="133"/>
      <c r="I26" s="50" t="e">
        <f t="shared" si="2"/>
        <v>#DIV/0!</v>
      </c>
      <c r="J26" s="90">
        <f t="shared" si="3"/>
        <v>0</v>
      </c>
    </row>
    <row r="27" spans="1:10" s="25" customFormat="1" ht="15">
      <c r="A27" s="356"/>
      <c r="B27" s="343"/>
      <c r="C27" s="343"/>
      <c r="D27" s="343"/>
      <c r="E27" s="343"/>
      <c r="F27" s="29"/>
      <c r="G27" s="116"/>
      <c r="H27" s="133"/>
      <c r="I27" s="50" t="e">
        <f t="shared" si="2"/>
        <v>#DIV/0!</v>
      </c>
      <c r="J27" s="90">
        <f t="shared" si="3"/>
        <v>0</v>
      </c>
    </row>
    <row r="28" spans="1:10" s="25" customFormat="1" ht="15">
      <c r="A28" s="356"/>
      <c r="B28" s="343"/>
      <c r="C28" s="343"/>
      <c r="D28" s="343"/>
      <c r="E28" s="343"/>
      <c r="F28" s="29"/>
      <c r="G28" s="116"/>
      <c r="H28" s="133"/>
      <c r="I28" s="50" t="e">
        <f t="shared" si="2"/>
        <v>#DIV/0!</v>
      </c>
      <c r="J28" s="90">
        <f t="shared" si="3"/>
        <v>0</v>
      </c>
    </row>
    <row r="29" spans="1:10" s="25" customFormat="1" ht="15">
      <c r="A29" s="356"/>
      <c r="B29" s="343"/>
      <c r="C29" s="343"/>
      <c r="D29" s="343"/>
      <c r="E29" s="343"/>
      <c r="F29" s="29"/>
      <c r="G29" s="116"/>
      <c r="H29" s="133"/>
      <c r="I29" s="50" t="e">
        <f t="shared" si="2"/>
        <v>#DIV/0!</v>
      </c>
      <c r="J29" s="90">
        <f t="shared" si="3"/>
        <v>0</v>
      </c>
    </row>
    <row r="30" spans="1:10" s="25" customFormat="1" ht="15">
      <c r="A30" s="356"/>
      <c r="B30" s="343"/>
      <c r="C30" s="343"/>
      <c r="D30" s="343"/>
      <c r="E30" s="343"/>
      <c r="F30" s="29"/>
      <c r="G30" s="116"/>
      <c r="H30" s="133"/>
      <c r="I30" s="50" t="e">
        <f t="shared" si="2"/>
        <v>#DIV/0!</v>
      </c>
      <c r="J30" s="90">
        <f t="shared" si="3"/>
        <v>0</v>
      </c>
    </row>
    <row r="31" spans="1:10" s="25" customFormat="1" ht="15">
      <c r="A31" s="356"/>
      <c r="B31" s="343"/>
      <c r="C31" s="343"/>
      <c r="D31" s="343"/>
      <c r="E31" s="343"/>
      <c r="F31" s="29"/>
      <c r="G31" s="116"/>
      <c r="H31" s="133"/>
      <c r="I31" s="50" t="e">
        <f t="shared" si="2"/>
        <v>#DIV/0!</v>
      </c>
      <c r="J31" s="90">
        <f t="shared" si="3"/>
        <v>0</v>
      </c>
    </row>
    <row r="32" spans="1:10" s="25" customFormat="1" ht="15">
      <c r="A32" s="356"/>
      <c r="B32" s="343"/>
      <c r="C32" s="343"/>
      <c r="D32" s="343"/>
      <c r="E32" s="343"/>
      <c r="F32" s="29"/>
      <c r="G32" s="116"/>
      <c r="H32" s="133"/>
      <c r="I32" s="50" t="e">
        <f t="shared" si="2"/>
        <v>#DIV/0!</v>
      </c>
      <c r="J32" s="90">
        <f t="shared" si="3"/>
        <v>0</v>
      </c>
    </row>
    <row r="33" spans="1:10" s="25" customFormat="1" ht="15">
      <c r="A33" s="356"/>
      <c r="B33" s="343"/>
      <c r="C33" s="343"/>
      <c r="D33" s="343"/>
      <c r="E33" s="343"/>
      <c r="F33" s="29"/>
      <c r="G33" s="116"/>
      <c r="H33" s="133"/>
      <c r="I33" s="50" t="e">
        <f t="shared" si="2"/>
        <v>#DIV/0!</v>
      </c>
      <c r="J33" s="90">
        <f t="shared" si="3"/>
        <v>0</v>
      </c>
    </row>
    <row r="34" spans="1:10" s="25" customFormat="1" ht="15">
      <c r="A34" s="356"/>
      <c r="B34" s="343"/>
      <c r="C34" s="343"/>
      <c r="D34" s="343"/>
      <c r="E34" s="343"/>
      <c r="F34" s="29"/>
      <c r="G34" s="116"/>
      <c r="H34" s="133"/>
      <c r="I34" s="50" t="e">
        <f t="shared" si="2"/>
        <v>#DIV/0!</v>
      </c>
      <c r="J34" s="90">
        <f t="shared" si="3"/>
        <v>0</v>
      </c>
    </row>
    <row r="35" spans="1:10" s="25" customFormat="1" ht="15">
      <c r="A35" s="356"/>
      <c r="B35" s="343"/>
      <c r="C35" s="343"/>
      <c r="D35" s="343"/>
      <c r="E35" s="343"/>
      <c r="F35" s="29"/>
      <c r="G35" s="116"/>
      <c r="H35" s="133"/>
      <c r="I35" s="50" t="e">
        <f t="shared" si="2"/>
        <v>#DIV/0!</v>
      </c>
      <c r="J35" s="90">
        <f t="shared" si="3"/>
        <v>0</v>
      </c>
    </row>
    <row r="36" spans="1:10" s="25" customFormat="1" ht="15">
      <c r="A36" s="356"/>
      <c r="B36" s="343"/>
      <c r="C36" s="343"/>
      <c r="D36" s="343"/>
      <c r="E36" s="343"/>
      <c r="F36" s="29"/>
      <c r="G36" s="116"/>
      <c r="H36" s="133"/>
      <c r="I36" s="50" t="e">
        <f t="shared" si="2"/>
        <v>#DIV/0!</v>
      </c>
      <c r="J36" s="90">
        <f t="shared" si="3"/>
        <v>0</v>
      </c>
    </row>
    <row r="37" spans="1:10" s="25" customFormat="1" ht="15">
      <c r="A37" s="356"/>
      <c r="B37" s="343"/>
      <c r="C37" s="343"/>
      <c r="D37" s="343"/>
      <c r="E37" s="343"/>
      <c r="F37" s="29"/>
      <c r="G37" s="116"/>
      <c r="H37" s="133"/>
      <c r="I37" s="50" t="e">
        <f t="shared" si="2"/>
        <v>#DIV/0!</v>
      </c>
      <c r="J37" s="90">
        <f t="shared" si="3"/>
        <v>0</v>
      </c>
    </row>
    <row r="38" spans="1:10" s="25" customFormat="1" ht="15">
      <c r="A38" s="356"/>
      <c r="B38" s="343"/>
      <c r="C38" s="343"/>
      <c r="D38" s="343"/>
      <c r="E38" s="343"/>
      <c r="F38" s="29"/>
      <c r="G38" s="116"/>
      <c r="H38" s="133"/>
      <c r="I38" s="50" t="e">
        <f t="shared" si="2"/>
        <v>#DIV/0!</v>
      </c>
      <c r="J38" s="90">
        <f t="shared" si="3"/>
        <v>0</v>
      </c>
    </row>
    <row r="39" spans="1:10" s="25" customFormat="1" ht="15">
      <c r="A39" s="356"/>
      <c r="B39" s="343"/>
      <c r="C39" s="343"/>
      <c r="D39" s="343"/>
      <c r="E39" s="343"/>
      <c r="F39" s="29"/>
      <c r="G39" s="116"/>
      <c r="H39" s="133"/>
      <c r="I39" s="50" t="e">
        <f t="shared" si="2"/>
        <v>#DIV/0!</v>
      </c>
      <c r="J39" s="90">
        <f t="shared" si="3"/>
        <v>0</v>
      </c>
    </row>
    <row r="40" spans="1:10" s="25" customFormat="1" ht="15">
      <c r="A40" s="356"/>
      <c r="B40" s="343"/>
      <c r="C40" s="343"/>
      <c r="D40" s="343"/>
      <c r="E40" s="343"/>
      <c r="F40" s="29"/>
      <c r="G40" s="116"/>
      <c r="H40" s="133"/>
      <c r="I40" s="50" t="e">
        <f t="shared" si="2"/>
        <v>#DIV/0!</v>
      </c>
      <c r="J40" s="90">
        <f t="shared" si="3"/>
        <v>0</v>
      </c>
    </row>
    <row r="41" spans="1:10" s="25" customFormat="1" ht="15">
      <c r="A41" s="356"/>
      <c r="B41" s="343"/>
      <c r="C41" s="343"/>
      <c r="D41" s="343"/>
      <c r="E41" s="343"/>
      <c r="F41" s="29"/>
      <c r="G41" s="116"/>
      <c r="H41" s="133"/>
      <c r="I41" s="50" t="e">
        <f t="shared" si="2"/>
        <v>#DIV/0!</v>
      </c>
      <c r="J41" s="90">
        <f t="shared" si="3"/>
        <v>0</v>
      </c>
    </row>
    <row r="42" spans="1:10" s="25" customFormat="1" ht="15">
      <c r="A42" s="356"/>
      <c r="B42" s="343"/>
      <c r="C42" s="343"/>
      <c r="D42" s="343"/>
      <c r="E42" s="343"/>
      <c r="F42" s="29"/>
      <c r="G42" s="116"/>
      <c r="H42" s="133"/>
      <c r="I42" s="50" t="e">
        <f t="shared" si="2"/>
        <v>#DIV/0!</v>
      </c>
      <c r="J42" s="90">
        <f t="shared" si="3"/>
        <v>0</v>
      </c>
    </row>
    <row r="43" spans="1:10" s="25" customFormat="1" ht="15">
      <c r="A43" s="356"/>
      <c r="B43" s="343"/>
      <c r="C43" s="343"/>
      <c r="D43" s="343"/>
      <c r="E43" s="343"/>
      <c r="F43" s="29"/>
      <c r="G43" s="116"/>
      <c r="H43" s="133"/>
      <c r="I43" s="50" t="e">
        <f>5/H43</f>
        <v>#DIV/0!</v>
      </c>
      <c r="J43" s="90">
        <f>IF(H43=0,0,5/H43)</f>
        <v>0</v>
      </c>
    </row>
    <row r="44" spans="1:10" s="25" customFormat="1" ht="15">
      <c r="A44" s="356"/>
      <c r="B44" s="343"/>
      <c r="C44" s="343"/>
      <c r="D44" s="343"/>
      <c r="E44" s="343"/>
      <c r="F44" s="29"/>
      <c r="G44" s="116"/>
      <c r="H44" s="133"/>
      <c r="I44" s="50" t="e">
        <f t="shared" si="2"/>
        <v>#DIV/0!</v>
      </c>
      <c r="J44" s="90">
        <f t="shared" ref="J44:J49" si="4">IF(H44=0,0,5/H44)</f>
        <v>0</v>
      </c>
    </row>
    <row r="45" spans="1:10" s="25" customFormat="1" ht="15">
      <c r="A45" s="356"/>
      <c r="B45" s="343"/>
      <c r="C45" s="343"/>
      <c r="D45" s="343"/>
      <c r="E45" s="343"/>
      <c r="F45" s="29"/>
      <c r="G45" s="116"/>
      <c r="H45" s="133"/>
      <c r="I45" s="50" t="e">
        <f t="shared" si="2"/>
        <v>#DIV/0!</v>
      </c>
      <c r="J45" s="90">
        <f t="shared" si="4"/>
        <v>0</v>
      </c>
    </row>
    <row r="46" spans="1:10" s="25" customFormat="1" ht="15">
      <c r="A46" s="356"/>
      <c r="B46" s="343"/>
      <c r="C46" s="343"/>
      <c r="D46" s="343"/>
      <c r="E46" s="343"/>
      <c r="F46" s="29"/>
      <c r="G46" s="116"/>
      <c r="H46" s="133"/>
      <c r="I46" s="50" t="e">
        <f t="shared" si="2"/>
        <v>#DIV/0!</v>
      </c>
      <c r="J46" s="90">
        <f t="shared" si="4"/>
        <v>0</v>
      </c>
    </row>
    <row r="47" spans="1:10" s="25" customFormat="1" ht="15">
      <c r="A47" s="356"/>
      <c r="B47" s="343"/>
      <c r="C47" s="343"/>
      <c r="D47" s="343"/>
      <c r="E47" s="343"/>
      <c r="F47" s="29"/>
      <c r="G47" s="116"/>
      <c r="H47" s="133"/>
      <c r="I47" s="50" t="e">
        <f t="shared" si="2"/>
        <v>#DIV/0!</v>
      </c>
      <c r="J47" s="90">
        <f t="shared" si="4"/>
        <v>0</v>
      </c>
    </row>
    <row r="48" spans="1:10" s="25" customFormat="1" ht="15">
      <c r="A48" s="356"/>
      <c r="B48" s="343"/>
      <c r="C48" s="343"/>
      <c r="D48" s="343"/>
      <c r="E48" s="343"/>
      <c r="F48" s="29"/>
      <c r="G48" s="116"/>
      <c r="H48" s="133"/>
      <c r="I48" s="50" t="e">
        <f t="shared" si="2"/>
        <v>#DIV/0!</v>
      </c>
      <c r="J48" s="90">
        <f t="shared" si="4"/>
        <v>0</v>
      </c>
    </row>
    <row r="49" spans="1:10" s="25" customFormat="1" ht="15.75" thickBot="1">
      <c r="A49" s="356"/>
      <c r="B49" s="344"/>
      <c r="C49" s="344"/>
      <c r="D49" s="344"/>
      <c r="E49" s="344"/>
      <c r="F49" s="110"/>
      <c r="G49" s="117"/>
      <c r="H49" s="135"/>
      <c r="I49" s="149" t="e">
        <f t="shared" si="2"/>
        <v>#DIV/0!</v>
      </c>
      <c r="J49" s="112">
        <f t="shared" si="4"/>
        <v>0</v>
      </c>
    </row>
    <row r="50" spans="1:10" s="25" customFormat="1" ht="15">
      <c r="A50" s="356"/>
      <c r="B50" s="352" t="s">
        <v>18</v>
      </c>
      <c r="C50" s="126"/>
      <c r="D50" s="126"/>
      <c r="E50" s="126"/>
      <c r="F50" s="47" t="s">
        <v>64</v>
      </c>
      <c r="G50" s="107" t="s">
        <v>53</v>
      </c>
      <c r="H50" s="138"/>
      <c r="I50" s="150"/>
      <c r="J50" s="127"/>
    </row>
    <row r="51" spans="1:10" s="25" customFormat="1" ht="15">
      <c r="A51" s="356"/>
      <c r="B51" s="335"/>
      <c r="C51" s="340"/>
      <c r="D51" s="348" t="s">
        <v>19</v>
      </c>
      <c r="E51" s="348">
        <v>20</v>
      </c>
      <c r="F51" s="123" t="s">
        <v>76</v>
      </c>
      <c r="G51" s="32">
        <v>1</v>
      </c>
      <c r="H51" s="133"/>
      <c r="I51" s="161">
        <v>20</v>
      </c>
      <c r="J51" s="162">
        <f>IF(G51=0,0,20)</f>
        <v>20</v>
      </c>
    </row>
    <row r="52" spans="1:10" s="25" customFormat="1" ht="15">
      <c r="A52" s="356"/>
      <c r="B52" s="335"/>
      <c r="C52" s="340"/>
      <c r="D52" s="348"/>
      <c r="E52" s="348"/>
      <c r="F52" s="118"/>
      <c r="G52" s="31"/>
      <c r="H52" s="133"/>
      <c r="I52" s="163">
        <v>20</v>
      </c>
      <c r="J52" s="162">
        <f>IF(G52=0,0,20)</f>
        <v>0</v>
      </c>
    </row>
    <row r="53" spans="1:10" s="25" customFormat="1" ht="15.75" thickBot="1">
      <c r="A53" s="356"/>
      <c r="B53" s="335"/>
      <c r="C53" s="340"/>
      <c r="D53" s="349"/>
      <c r="E53" s="349"/>
      <c r="F53" s="124"/>
      <c r="G53" s="125"/>
      <c r="H53" s="135"/>
      <c r="I53" s="165">
        <v>20</v>
      </c>
      <c r="J53" s="172">
        <f>IF(G53=0,0,20)</f>
        <v>0</v>
      </c>
    </row>
    <row r="54" spans="1:10" s="25" customFormat="1" ht="15">
      <c r="A54" s="356"/>
      <c r="B54" s="335"/>
      <c r="C54" s="335"/>
      <c r="D54" s="337" t="s">
        <v>20</v>
      </c>
      <c r="E54" s="335">
        <v>10</v>
      </c>
      <c r="F54" s="24"/>
      <c r="G54" s="31">
        <v>1</v>
      </c>
      <c r="H54" s="132"/>
      <c r="I54" s="163">
        <v>10</v>
      </c>
      <c r="J54" s="164">
        <f>IF(G54=0,0,10)</f>
        <v>10</v>
      </c>
    </row>
    <row r="55" spans="1:10" s="25" customFormat="1" ht="15">
      <c r="A55" s="356"/>
      <c r="B55" s="335"/>
      <c r="C55" s="335"/>
      <c r="D55" s="337"/>
      <c r="E55" s="335"/>
      <c r="F55" s="26"/>
      <c r="G55" s="31"/>
      <c r="H55" s="133"/>
      <c r="I55" s="163">
        <v>10</v>
      </c>
      <c r="J55" s="162">
        <f>IF(G55=0,0,10)</f>
        <v>0</v>
      </c>
    </row>
    <row r="56" spans="1:10" s="25" customFormat="1" ht="15">
      <c r="A56" s="356"/>
      <c r="B56" s="335"/>
      <c r="C56" s="335"/>
      <c r="D56" s="337"/>
      <c r="E56" s="335"/>
      <c r="F56" s="26"/>
      <c r="G56" s="31"/>
      <c r="H56" s="133"/>
      <c r="I56" s="163">
        <v>10</v>
      </c>
      <c r="J56" s="162">
        <f>IF(G56=0,0,10)</f>
        <v>0</v>
      </c>
    </row>
    <row r="57" spans="1:10" s="25" customFormat="1" ht="40.9" customHeight="1" thickBot="1">
      <c r="A57" s="356"/>
      <c r="B57" s="334"/>
      <c r="C57" s="334"/>
      <c r="D57" s="338"/>
      <c r="E57" s="334"/>
      <c r="F57" s="28"/>
      <c r="G57" s="125"/>
      <c r="H57" s="135"/>
      <c r="I57" s="165">
        <v>10</v>
      </c>
      <c r="J57" s="172">
        <f>IF(G57=0,0,10)</f>
        <v>0</v>
      </c>
    </row>
    <row r="58" spans="1:10" s="25" customFormat="1" ht="15">
      <c r="A58" s="356"/>
      <c r="B58" s="341" t="s">
        <v>126</v>
      </c>
      <c r="C58" s="341"/>
      <c r="D58" s="341" t="s">
        <v>21</v>
      </c>
      <c r="E58" s="333">
        <v>20</v>
      </c>
      <c r="F58" s="128" t="s">
        <v>78</v>
      </c>
      <c r="G58" s="35">
        <v>1</v>
      </c>
      <c r="H58" s="139"/>
      <c r="I58" s="163">
        <v>20</v>
      </c>
      <c r="J58" s="164">
        <f>IF(G58=0,0,20)</f>
        <v>20</v>
      </c>
    </row>
    <row r="59" spans="1:10" s="25" customFormat="1" ht="15">
      <c r="A59" s="356"/>
      <c r="B59" s="337"/>
      <c r="C59" s="337"/>
      <c r="D59" s="337"/>
      <c r="E59" s="335"/>
      <c r="F59" s="26"/>
      <c r="G59" s="31"/>
      <c r="H59" s="133"/>
      <c r="I59" s="163">
        <v>20</v>
      </c>
      <c r="J59" s="162">
        <f>IF(G59=0,0,20)</f>
        <v>0</v>
      </c>
    </row>
    <row r="60" spans="1:10" s="25" customFormat="1" ht="15">
      <c r="A60" s="356"/>
      <c r="B60" s="337"/>
      <c r="C60" s="337"/>
      <c r="D60" s="337"/>
      <c r="E60" s="335"/>
      <c r="F60" s="26"/>
      <c r="G60" s="31"/>
      <c r="H60" s="133"/>
      <c r="I60" s="163">
        <v>20</v>
      </c>
      <c r="J60" s="162">
        <f>IF(G60=0,0,20)</f>
        <v>0</v>
      </c>
    </row>
    <row r="61" spans="1:10" s="25" customFormat="1" ht="15">
      <c r="A61" s="356"/>
      <c r="B61" s="337"/>
      <c r="C61" s="337"/>
      <c r="D61" s="337"/>
      <c r="E61" s="335"/>
      <c r="F61" s="26"/>
      <c r="G61" s="31"/>
      <c r="H61" s="133"/>
      <c r="I61" s="163">
        <v>20</v>
      </c>
      <c r="J61" s="162">
        <f>IF(G61=0,0,20)</f>
        <v>0</v>
      </c>
    </row>
    <row r="62" spans="1:10" s="25" customFormat="1" ht="15.75" thickBot="1">
      <c r="A62" s="356"/>
      <c r="B62" s="337"/>
      <c r="C62" s="337"/>
      <c r="D62" s="338"/>
      <c r="E62" s="334"/>
      <c r="F62" s="28"/>
      <c r="G62" s="125"/>
      <c r="H62" s="135"/>
      <c r="I62" s="163">
        <v>20</v>
      </c>
      <c r="J62" s="162">
        <f>IF(G62=0,0,20)</f>
        <v>0</v>
      </c>
    </row>
    <row r="63" spans="1:10" s="25" customFormat="1" ht="15">
      <c r="A63" s="356"/>
      <c r="B63" s="337"/>
      <c r="C63" s="337"/>
      <c r="D63" s="341" t="s">
        <v>22</v>
      </c>
      <c r="E63" s="333">
        <v>10</v>
      </c>
      <c r="F63" s="128" t="s">
        <v>77</v>
      </c>
      <c r="G63" s="35">
        <v>1</v>
      </c>
      <c r="H63" s="139"/>
      <c r="I63" s="167">
        <v>10</v>
      </c>
      <c r="J63" s="168">
        <f t="shared" ref="J63:J68" si="5">IF(G63=0,0,10)</f>
        <v>10</v>
      </c>
    </row>
    <row r="64" spans="1:10" s="25" customFormat="1" ht="15">
      <c r="A64" s="356"/>
      <c r="B64" s="337"/>
      <c r="C64" s="337"/>
      <c r="D64" s="337"/>
      <c r="E64" s="335"/>
      <c r="F64" s="26"/>
      <c r="G64" s="31"/>
      <c r="H64" s="133"/>
      <c r="I64" s="163">
        <v>10</v>
      </c>
      <c r="J64" s="164">
        <f t="shared" si="5"/>
        <v>0</v>
      </c>
    </row>
    <row r="65" spans="1:10" s="25" customFormat="1" ht="15">
      <c r="A65" s="356"/>
      <c r="B65" s="337"/>
      <c r="C65" s="337"/>
      <c r="D65" s="337"/>
      <c r="E65" s="335"/>
      <c r="F65" s="26"/>
      <c r="G65" s="31"/>
      <c r="H65" s="133"/>
      <c r="I65" s="163">
        <v>10</v>
      </c>
      <c r="J65" s="164">
        <f t="shared" si="5"/>
        <v>0</v>
      </c>
    </row>
    <row r="66" spans="1:10" s="25" customFormat="1" ht="15">
      <c r="A66" s="356"/>
      <c r="B66" s="337"/>
      <c r="C66" s="337"/>
      <c r="D66" s="337"/>
      <c r="E66" s="335"/>
      <c r="F66" s="26"/>
      <c r="G66" s="31"/>
      <c r="H66" s="133"/>
      <c r="I66" s="163">
        <v>10</v>
      </c>
      <c r="J66" s="164">
        <f t="shared" si="5"/>
        <v>0</v>
      </c>
    </row>
    <row r="67" spans="1:10" s="25" customFormat="1" ht="15">
      <c r="A67" s="356"/>
      <c r="B67" s="337"/>
      <c r="C67" s="337"/>
      <c r="D67" s="337"/>
      <c r="E67" s="335"/>
      <c r="F67" s="26"/>
      <c r="G67" s="31"/>
      <c r="H67" s="133"/>
      <c r="I67" s="163">
        <v>10</v>
      </c>
      <c r="J67" s="164">
        <f t="shared" si="5"/>
        <v>0</v>
      </c>
    </row>
    <row r="68" spans="1:10" s="25" customFormat="1" ht="15.75" thickBot="1">
      <c r="A68" s="356"/>
      <c r="B68" s="337"/>
      <c r="C68" s="337"/>
      <c r="D68" s="338"/>
      <c r="E68" s="334"/>
      <c r="F68" s="28"/>
      <c r="G68" s="125"/>
      <c r="H68" s="135"/>
      <c r="I68" s="165">
        <v>10</v>
      </c>
      <c r="J68" s="166">
        <f t="shared" si="5"/>
        <v>0</v>
      </c>
    </row>
    <row r="69" spans="1:10" s="25" customFormat="1" ht="15">
      <c r="A69" s="356"/>
      <c r="B69" s="337"/>
      <c r="C69" s="337"/>
      <c r="D69" s="341" t="s">
        <v>23</v>
      </c>
      <c r="E69" s="333">
        <v>5</v>
      </c>
      <c r="F69" s="129"/>
      <c r="G69" s="121">
        <v>1</v>
      </c>
      <c r="H69" s="134"/>
      <c r="I69" s="169">
        <v>5</v>
      </c>
      <c r="J69" s="170">
        <f>IF(G69=0,0,5)</f>
        <v>5</v>
      </c>
    </row>
    <row r="70" spans="1:10" s="25" customFormat="1" ht="45" customHeight="1" thickBot="1">
      <c r="A70" s="356"/>
      <c r="B70" s="338"/>
      <c r="C70" s="338"/>
      <c r="D70" s="338"/>
      <c r="E70" s="334"/>
      <c r="F70" s="34"/>
      <c r="G70" s="36"/>
      <c r="H70" s="135"/>
      <c r="I70" s="171">
        <f>5</f>
        <v>5</v>
      </c>
      <c r="J70" s="172">
        <f>IF(G70=0,0,5)</f>
        <v>0</v>
      </c>
    </row>
    <row r="71" spans="1:10" s="25" customFormat="1" ht="15">
      <c r="A71" s="356"/>
      <c r="B71" s="337" t="s">
        <v>127</v>
      </c>
      <c r="C71" s="337"/>
      <c r="D71" s="341" t="s">
        <v>24</v>
      </c>
      <c r="E71" s="333" t="s">
        <v>25</v>
      </c>
      <c r="F71" s="47" t="s">
        <v>64</v>
      </c>
      <c r="G71" s="107" t="s">
        <v>53</v>
      </c>
      <c r="H71" s="138" t="s">
        <v>67</v>
      </c>
      <c r="I71" s="173"/>
      <c r="J71" s="174"/>
    </row>
    <row r="72" spans="1:10" s="25" customFormat="1" ht="15">
      <c r="A72" s="356"/>
      <c r="B72" s="337"/>
      <c r="C72" s="337"/>
      <c r="D72" s="337"/>
      <c r="E72" s="335"/>
      <c r="F72" s="17" t="s">
        <v>81</v>
      </c>
      <c r="G72" s="31">
        <v>1</v>
      </c>
      <c r="H72" s="132">
        <v>3</v>
      </c>
      <c r="I72" s="161">
        <f>5*H72</f>
        <v>15</v>
      </c>
      <c r="J72" s="162">
        <f>IF(G72=0,0,5*H72)</f>
        <v>15</v>
      </c>
    </row>
    <row r="73" spans="1:10" s="25" customFormat="1" ht="15">
      <c r="A73" s="356"/>
      <c r="B73" s="337"/>
      <c r="C73" s="337"/>
      <c r="D73" s="337"/>
      <c r="E73" s="335"/>
      <c r="F73" s="16"/>
      <c r="G73" s="33"/>
      <c r="H73" s="133"/>
      <c r="I73" s="161">
        <f>5*H73</f>
        <v>0</v>
      </c>
      <c r="J73" s="162">
        <f>IF(G73=0,0,5*H73)</f>
        <v>0</v>
      </c>
    </row>
    <row r="74" spans="1:10" s="25" customFormat="1" ht="15">
      <c r="A74" s="356"/>
      <c r="B74" s="337"/>
      <c r="C74" s="337"/>
      <c r="D74" s="337"/>
      <c r="E74" s="335"/>
      <c r="F74" s="16"/>
      <c r="G74" s="33"/>
      <c r="H74" s="133"/>
      <c r="I74" s="161">
        <f>5*H74</f>
        <v>0</v>
      </c>
      <c r="J74" s="162">
        <f>IF(G74=0,0,5*H74)</f>
        <v>0</v>
      </c>
    </row>
    <row r="75" spans="1:10" s="25" customFormat="1" ht="15.75" thickBot="1">
      <c r="A75" s="356"/>
      <c r="B75" s="337"/>
      <c r="C75" s="337"/>
      <c r="D75" s="338"/>
      <c r="E75" s="334"/>
      <c r="F75" s="34"/>
      <c r="G75" s="23"/>
      <c r="H75" s="135"/>
      <c r="I75" s="171">
        <f>5*H75</f>
        <v>0</v>
      </c>
      <c r="J75" s="172">
        <f>IF(G75=0,0,5*H75)</f>
        <v>0</v>
      </c>
    </row>
    <row r="76" spans="1:10" s="25" customFormat="1" ht="15">
      <c r="A76" s="356"/>
      <c r="B76" s="337"/>
      <c r="C76" s="337"/>
      <c r="D76" s="337" t="s">
        <v>128</v>
      </c>
      <c r="E76" s="335" t="s">
        <v>26</v>
      </c>
      <c r="F76" s="106" t="s">
        <v>79</v>
      </c>
      <c r="G76" s="44">
        <v>1</v>
      </c>
      <c r="H76" s="132">
        <v>2</v>
      </c>
      <c r="I76" s="163">
        <f>2*H76</f>
        <v>4</v>
      </c>
      <c r="J76" s="164">
        <f>IF(G76=0,0,2*H76)</f>
        <v>4</v>
      </c>
    </row>
    <row r="77" spans="1:10" s="25" customFormat="1" ht="15">
      <c r="A77" s="356"/>
      <c r="B77" s="337"/>
      <c r="C77" s="337"/>
      <c r="D77" s="337"/>
      <c r="E77" s="335"/>
      <c r="F77" s="16"/>
      <c r="G77" s="33"/>
      <c r="H77" s="133"/>
      <c r="I77" s="161">
        <f>2*H77</f>
        <v>0</v>
      </c>
      <c r="J77" s="162">
        <f>IF(G77=0,0,2*H77)</f>
        <v>0</v>
      </c>
    </row>
    <row r="78" spans="1:10" s="25" customFormat="1" ht="15">
      <c r="A78" s="356"/>
      <c r="B78" s="337"/>
      <c r="C78" s="337"/>
      <c r="D78" s="337"/>
      <c r="E78" s="335"/>
      <c r="F78" s="16"/>
      <c r="G78" s="31"/>
      <c r="H78" s="134"/>
      <c r="I78" s="161">
        <f>2*H78</f>
        <v>0</v>
      </c>
      <c r="J78" s="162">
        <f>IF(G78=0,0,2*H78)</f>
        <v>0</v>
      </c>
    </row>
    <row r="79" spans="1:10" s="25" customFormat="1" ht="15.75" thickBot="1">
      <c r="A79" s="356"/>
      <c r="B79" s="337"/>
      <c r="C79" s="337"/>
      <c r="D79" s="338"/>
      <c r="E79" s="334"/>
      <c r="F79" s="130"/>
      <c r="G79" s="31"/>
      <c r="H79" s="135"/>
      <c r="I79" s="171">
        <f>2*H79</f>
        <v>0</v>
      </c>
      <c r="J79" s="172">
        <f>IF(G79=0,0,2*H79)</f>
        <v>0</v>
      </c>
    </row>
    <row r="80" spans="1:10" s="25" customFormat="1" ht="13.5" thickBot="1">
      <c r="A80" s="357"/>
      <c r="B80" s="350" t="s">
        <v>27</v>
      </c>
      <c r="C80" s="351"/>
      <c r="D80" s="351"/>
      <c r="E80" s="351"/>
      <c r="F80" s="131"/>
      <c r="G80" s="196" t="s">
        <v>53</v>
      </c>
      <c r="H80" s="197"/>
      <c r="I80" s="179"/>
      <c r="J80" s="180"/>
    </row>
    <row r="81" spans="1:10" s="25" customFormat="1" ht="15">
      <c r="A81" s="356"/>
      <c r="B81" s="341" t="s">
        <v>28</v>
      </c>
      <c r="C81" s="333"/>
      <c r="D81" s="341" t="s">
        <v>29</v>
      </c>
      <c r="E81" s="333">
        <v>30</v>
      </c>
      <c r="F81" s="106" t="s">
        <v>82</v>
      </c>
      <c r="G81" s="44">
        <v>1</v>
      </c>
      <c r="H81" s="132"/>
      <c r="I81" s="175">
        <v>30</v>
      </c>
      <c r="J81" s="164">
        <f>IF(G81=0,0,30)</f>
        <v>30</v>
      </c>
    </row>
    <row r="82" spans="1:10" s="25" customFormat="1" ht="15">
      <c r="A82" s="356"/>
      <c r="B82" s="337"/>
      <c r="C82" s="335"/>
      <c r="D82" s="337"/>
      <c r="E82" s="335"/>
      <c r="F82" s="24"/>
      <c r="G82" s="44"/>
      <c r="H82" s="132"/>
      <c r="I82" s="175">
        <v>30</v>
      </c>
      <c r="J82" s="164">
        <f>IF(G82=0,0,30)</f>
        <v>0</v>
      </c>
    </row>
    <row r="83" spans="1:10" s="25" customFormat="1" ht="15">
      <c r="A83" s="356"/>
      <c r="B83" s="337"/>
      <c r="C83" s="335"/>
      <c r="D83" s="337"/>
      <c r="E83" s="335"/>
      <c r="F83" s="24"/>
      <c r="G83" s="44"/>
      <c r="H83" s="133"/>
      <c r="I83" s="176">
        <v>30</v>
      </c>
      <c r="J83" s="164">
        <f>IF(G83=0,0,30)</f>
        <v>0</v>
      </c>
    </row>
    <row r="84" spans="1:10" s="25" customFormat="1" ht="15.75" thickBot="1">
      <c r="A84" s="356"/>
      <c r="B84" s="337"/>
      <c r="C84" s="335"/>
      <c r="D84" s="338"/>
      <c r="E84" s="334"/>
      <c r="F84" s="111"/>
      <c r="G84" s="46"/>
      <c r="H84" s="135"/>
      <c r="I84" s="171">
        <v>30</v>
      </c>
      <c r="J84" s="172">
        <f>IF(G84=0,0,30)</f>
        <v>0</v>
      </c>
    </row>
    <row r="85" spans="1:10" s="25" customFormat="1" ht="15">
      <c r="A85" s="356"/>
      <c r="B85" s="337"/>
      <c r="C85" s="335"/>
      <c r="D85" s="345" t="s">
        <v>30</v>
      </c>
      <c r="E85" s="333">
        <v>20</v>
      </c>
      <c r="F85" s="140" t="s">
        <v>80</v>
      </c>
      <c r="G85" s="141">
        <v>1</v>
      </c>
      <c r="H85" s="139"/>
      <c r="I85" s="167">
        <v>20</v>
      </c>
      <c r="J85" s="164">
        <f>IF(G85=0,0,20)</f>
        <v>20</v>
      </c>
    </row>
    <row r="86" spans="1:10" s="25" customFormat="1" ht="15">
      <c r="A86" s="356"/>
      <c r="B86" s="337"/>
      <c r="C86" s="335"/>
      <c r="D86" s="346"/>
      <c r="E86" s="335"/>
      <c r="F86" s="26"/>
      <c r="G86" s="44"/>
      <c r="H86" s="133"/>
      <c r="I86" s="161">
        <v>20</v>
      </c>
      <c r="J86" s="162">
        <f>IF(G86=0,0,20)</f>
        <v>0</v>
      </c>
    </row>
    <row r="87" spans="1:10" s="25" customFormat="1" ht="15">
      <c r="A87" s="356"/>
      <c r="B87" s="337"/>
      <c r="C87" s="335"/>
      <c r="D87" s="346"/>
      <c r="E87" s="335"/>
      <c r="F87" s="26"/>
      <c r="G87" s="44"/>
      <c r="H87" s="133"/>
      <c r="I87" s="161">
        <v>20</v>
      </c>
      <c r="J87" s="162">
        <f>IF(G87=0,0,20)</f>
        <v>0</v>
      </c>
    </row>
    <row r="88" spans="1:10" s="25" customFormat="1" ht="15">
      <c r="A88" s="356"/>
      <c r="B88" s="337"/>
      <c r="C88" s="335"/>
      <c r="D88" s="346"/>
      <c r="E88" s="335"/>
      <c r="F88" s="26"/>
      <c r="G88" s="44"/>
      <c r="H88" s="133"/>
      <c r="I88" s="161">
        <v>20</v>
      </c>
      <c r="J88" s="162">
        <f>IF(G88=0,0,20)</f>
        <v>0</v>
      </c>
    </row>
    <row r="89" spans="1:10" s="25" customFormat="1" ht="15.75" thickBot="1">
      <c r="A89" s="356"/>
      <c r="B89" s="337"/>
      <c r="C89" s="335"/>
      <c r="D89" s="347"/>
      <c r="E89" s="334"/>
      <c r="F89" s="38"/>
      <c r="G89" s="142"/>
      <c r="H89" s="135"/>
      <c r="I89" s="171">
        <v>20</v>
      </c>
      <c r="J89" s="172">
        <f>IF(G89=0,0,20)</f>
        <v>0</v>
      </c>
    </row>
    <row r="90" spans="1:10" s="25" customFormat="1" ht="15">
      <c r="A90" s="356"/>
      <c r="B90" s="337"/>
      <c r="C90" s="335"/>
      <c r="D90" s="341" t="s">
        <v>31</v>
      </c>
      <c r="E90" s="333">
        <v>30</v>
      </c>
      <c r="F90" s="128" t="s">
        <v>82</v>
      </c>
      <c r="G90" s="143">
        <v>1</v>
      </c>
      <c r="H90" s="139"/>
      <c r="I90" s="176">
        <v>30</v>
      </c>
      <c r="J90" s="164">
        <f>IF(G90=0,0,30)</f>
        <v>30</v>
      </c>
    </row>
    <row r="91" spans="1:10" s="25" customFormat="1" ht="15">
      <c r="A91" s="356"/>
      <c r="B91" s="337"/>
      <c r="C91" s="335"/>
      <c r="D91" s="337"/>
      <c r="E91" s="335"/>
      <c r="F91" s="30"/>
      <c r="G91" s="120"/>
      <c r="H91" s="133"/>
      <c r="I91" s="176">
        <v>30</v>
      </c>
      <c r="J91" s="162">
        <f>IF(G91=0,0,30)</f>
        <v>0</v>
      </c>
    </row>
    <row r="92" spans="1:10" s="25" customFormat="1" ht="15.75" thickBot="1">
      <c r="A92" s="356"/>
      <c r="B92" s="337"/>
      <c r="C92" s="335"/>
      <c r="D92" s="338"/>
      <c r="E92" s="334"/>
      <c r="F92" s="28"/>
      <c r="G92" s="23"/>
      <c r="H92" s="135"/>
      <c r="I92" s="191">
        <v>30</v>
      </c>
      <c r="J92" s="172">
        <f>IF(G92=0,0,30)</f>
        <v>0</v>
      </c>
    </row>
    <row r="93" spans="1:10" s="25" customFormat="1" ht="15">
      <c r="A93" s="356"/>
      <c r="B93" s="337"/>
      <c r="C93" s="335"/>
      <c r="D93" s="337" t="s">
        <v>134</v>
      </c>
      <c r="E93" s="335">
        <v>10</v>
      </c>
      <c r="F93" s="106" t="s">
        <v>82</v>
      </c>
      <c r="G93" s="45">
        <v>1</v>
      </c>
      <c r="H93" s="132"/>
      <c r="I93" s="163">
        <v>10</v>
      </c>
      <c r="J93" s="164">
        <f>IF(G93=0,0,10)</f>
        <v>10</v>
      </c>
    </row>
    <row r="94" spans="1:10" s="25" customFormat="1" ht="15">
      <c r="A94" s="356"/>
      <c r="B94" s="337"/>
      <c r="C94" s="335"/>
      <c r="D94" s="337"/>
      <c r="E94" s="335"/>
      <c r="F94" s="41"/>
      <c r="G94" s="43"/>
      <c r="H94" s="133"/>
      <c r="I94" s="161">
        <v>10</v>
      </c>
      <c r="J94" s="164">
        <f>IF(G94=0,0,10)</f>
        <v>0</v>
      </c>
    </row>
    <row r="95" spans="1:10" s="25" customFormat="1" ht="15">
      <c r="A95" s="356"/>
      <c r="B95" s="337"/>
      <c r="C95" s="335"/>
      <c r="D95" s="337"/>
      <c r="E95" s="335"/>
      <c r="F95" s="41"/>
      <c r="G95" s="43"/>
      <c r="H95" s="133"/>
      <c r="I95" s="161">
        <v>10</v>
      </c>
      <c r="J95" s="164">
        <f>IF(G95=0,0,10)</f>
        <v>0</v>
      </c>
    </row>
    <row r="96" spans="1:10" s="25" customFormat="1" ht="15.75" thickBot="1">
      <c r="A96" s="356"/>
      <c r="B96" s="338"/>
      <c r="C96" s="334"/>
      <c r="D96" s="338"/>
      <c r="E96" s="334"/>
      <c r="F96" s="28"/>
      <c r="G96" s="23"/>
      <c r="H96" s="135"/>
      <c r="I96" s="171">
        <v>10</v>
      </c>
      <c r="J96" s="172">
        <f>IF(G96=0,0,10)</f>
        <v>0</v>
      </c>
    </row>
    <row r="97" spans="1:10" s="25" customFormat="1" ht="32.450000000000003" customHeight="1" thickBot="1">
      <c r="A97" s="356"/>
      <c r="B97" s="337" t="s">
        <v>32</v>
      </c>
      <c r="C97" s="110" t="s">
        <v>33</v>
      </c>
      <c r="D97" s="110"/>
      <c r="E97" s="122">
        <v>100</v>
      </c>
      <c r="F97" s="130" t="s">
        <v>83</v>
      </c>
      <c r="G97" s="46">
        <v>1</v>
      </c>
      <c r="H97" s="157"/>
      <c r="I97" s="189">
        <v>100</v>
      </c>
      <c r="J97" s="166">
        <f>IF(G97=0,0,100)</f>
        <v>100</v>
      </c>
    </row>
    <row r="98" spans="1:10" s="25" customFormat="1" ht="15">
      <c r="A98" s="356"/>
      <c r="B98" s="337"/>
      <c r="C98" s="337" t="s">
        <v>34</v>
      </c>
      <c r="D98" s="333"/>
      <c r="E98" s="333">
        <v>40</v>
      </c>
      <c r="F98" s="128" t="s">
        <v>84</v>
      </c>
      <c r="G98" s="141">
        <v>1</v>
      </c>
      <c r="H98" s="139"/>
      <c r="I98" s="190">
        <v>40</v>
      </c>
      <c r="J98" s="164">
        <f>IF(G98=0,0,40)</f>
        <v>40</v>
      </c>
    </row>
    <row r="99" spans="1:10" s="25" customFormat="1" ht="15">
      <c r="A99" s="356"/>
      <c r="B99" s="337"/>
      <c r="C99" s="337"/>
      <c r="D99" s="335"/>
      <c r="E99" s="335"/>
      <c r="F99" s="24"/>
      <c r="G99" s="44"/>
      <c r="H99" s="133"/>
      <c r="I99" s="176">
        <v>40</v>
      </c>
      <c r="J99" s="162">
        <f>IF(G99=0,0,40)</f>
        <v>0</v>
      </c>
    </row>
    <row r="100" spans="1:10" s="25" customFormat="1" ht="32.450000000000003" customHeight="1" thickBot="1">
      <c r="A100" s="356"/>
      <c r="B100" s="337"/>
      <c r="C100" s="338"/>
      <c r="D100" s="334"/>
      <c r="E100" s="334"/>
      <c r="F100" s="28"/>
      <c r="G100" s="23"/>
      <c r="H100" s="135"/>
      <c r="I100" s="191">
        <v>40</v>
      </c>
      <c r="J100" s="172">
        <f>IF(G100=0,0,40)</f>
        <v>0</v>
      </c>
    </row>
    <row r="101" spans="1:10" s="25" customFormat="1" ht="26.25" thickBot="1">
      <c r="A101" s="356"/>
      <c r="B101" s="337"/>
      <c r="C101" s="341" t="s">
        <v>35</v>
      </c>
      <c r="D101" s="153" t="s">
        <v>36</v>
      </c>
      <c r="E101" s="154">
        <v>30</v>
      </c>
      <c r="F101" s="155" t="s">
        <v>85</v>
      </c>
      <c r="G101" s="119">
        <v>1</v>
      </c>
      <c r="H101" s="156"/>
      <c r="I101" s="192">
        <v>30</v>
      </c>
      <c r="J101" s="166">
        <f>IF(G101=0,0,30)</f>
        <v>30</v>
      </c>
    </row>
    <row r="102" spans="1:10" s="25" customFormat="1" ht="15">
      <c r="A102" s="356"/>
      <c r="B102" s="337"/>
      <c r="C102" s="337"/>
      <c r="D102" s="337" t="s">
        <v>37</v>
      </c>
      <c r="E102" s="335">
        <v>10</v>
      </c>
      <c r="F102" s="106" t="s">
        <v>85</v>
      </c>
      <c r="G102" s="44">
        <v>1</v>
      </c>
      <c r="H102" s="132"/>
      <c r="I102" s="175">
        <v>10</v>
      </c>
      <c r="J102" s="170">
        <f>IF(G102=0,0,10)</f>
        <v>10</v>
      </c>
    </row>
    <row r="103" spans="1:10" s="25" customFormat="1" ht="15.75" thickBot="1">
      <c r="A103" s="356"/>
      <c r="B103" s="337"/>
      <c r="C103" s="338"/>
      <c r="D103" s="338"/>
      <c r="E103" s="334"/>
      <c r="F103" s="28"/>
      <c r="G103" s="23"/>
      <c r="H103" s="135"/>
      <c r="I103" s="191">
        <v>10</v>
      </c>
      <c r="J103" s="172">
        <f>IF(G103=0,0,10)</f>
        <v>0</v>
      </c>
    </row>
    <row r="104" spans="1:10" s="25" customFormat="1" ht="15">
      <c r="A104" s="356"/>
      <c r="B104" s="337"/>
      <c r="C104" s="333" t="s">
        <v>38</v>
      </c>
      <c r="D104" s="341" t="s">
        <v>39</v>
      </c>
      <c r="E104" s="333">
        <v>5</v>
      </c>
      <c r="F104" s="140" t="s">
        <v>86</v>
      </c>
      <c r="G104" s="141">
        <v>1</v>
      </c>
      <c r="H104" s="139"/>
      <c r="I104" s="190">
        <v>5</v>
      </c>
      <c r="J104" s="177">
        <f>IF(G104=0,0,5)</f>
        <v>5</v>
      </c>
    </row>
    <row r="105" spans="1:10" s="25" customFormat="1" ht="15">
      <c r="A105" s="356"/>
      <c r="B105" s="337"/>
      <c r="C105" s="335"/>
      <c r="D105" s="337"/>
      <c r="E105" s="335"/>
      <c r="F105" s="26"/>
      <c r="G105" s="33"/>
      <c r="H105" s="133"/>
      <c r="I105" s="176">
        <v>5</v>
      </c>
      <c r="J105" s="178">
        <f>IF(G105=0,0,5)</f>
        <v>0</v>
      </c>
    </row>
    <row r="106" spans="1:10" s="25" customFormat="1" ht="15">
      <c r="A106" s="356"/>
      <c r="B106" s="337"/>
      <c r="C106" s="335"/>
      <c r="D106" s="337"/>
      <c r="E106" s="335"/>
      <c r="F106" s="26"/>
      <c r="G106" s="33"/>
      <c r="H106" s="133"/>
      <c r="I106" s="176">
        <v>5</v>
      </c>
      <c r="J106" s="178">
        <f>IF(G106=0,0,5)</f>
        <v>0</v>
      </c>
    </row>
    <row r="107" spans="1:10" s="25" customFormat="1" ht="13.15" customHeight="1">
      <c r="A107" s="356"/>
      <c r="B107" s="337"/>
      <c r="C107" s="335"/>
      <c r="D107" s="337"/>
      <c r="E107" s="335"/>
      <c r="F107" s="109"/>
      <c r="G107" s="33"/>
      <c r="H107" s="133"/>
      <c r="I107" s="176">
        <v>5</v>
      </c>
      <c r="J107" s="178">
        <f>IF(G107=0,0,5)</f>
        <v>0</v>
      </c>
    </row>
    <row r="108" spans="1:10" s="25" customFormat="1" ht="15.75" thickBot="1">
      <c r="A108" s="356"/>
      <c r="B108" s="337"/>
      <c r="C108" s="335"/>
      <c r="D108" s="338"/>
      <c r="E108" s="334"/>
      <c r="F108" s="152"/>
      <c r="G108" s="23"/>
      <c r="H108" s="135"/>
      <c r="I108" s="191">
        <v>5</v>
      </c>
      <c r="J108" s="172">
        <f>IF(G108=0,0,5)</f>
        <v>0</v>
      </c>
    </row>
    <row r="109" spans="1:10" s="25" customFormat="1" ht="15">
      <c r="A109" s="356"/>
      <c r="B109" s="337"/>
      <c r="C109" s="335"/>
      <c r="D109" s="337" t="s">
        <v>40</v>
      </c>
      <c r="E109" s="335">
        <v>3</v>
      </c>
      <c r="F109" s="151" t="s">
        <v>87</v>
      </c>
      <c r="G109" s="44">
        <v>1</v>
      </c>
      <c r="H109" s="132"/>
      <c r="I109" s="175">
        <v>3</v>
      </c>
      <c r="J109" s="164">
        <f>IF(G109=0,0,3)</f>
        <v>3</v>
      </c>
    </row>
    <row r="110" spans="1:10" s="25" customFormat="1" ht="15">
      <c r="A110" s="356"/>
      <c r="B110" s="337"/>
      <c r="C110" s="335"/>
      <c r="D110" s="337"/>
      <c r="E110" s="335"/>
      <c r="F110" s="37"/>
      <c r="G110" s="33"/>
      <c r="H110" s="133"/>
      <c r="I110" s="176">
        <v>3</v>
      </c>
      <c r="J110" s="162">
        <f>IF(G110=0,0,3)</f>
        <v>0</v>
      </c>
    </row>
    <row r="111" spans="1:10" s="25" customFormat="1" ht="15">
      <c r="A111" s="356"/>
      <c r="B111" s="337"/>
      <c r="C111" s="335"/>
      <c r="D111" s="337"/>
      <c r="E111" s="335"/>
      <c r="F111" s="37"/>
      <c r="G111" s="33"/>
      <c r="H111" s="133"/>
      <c r="I111" s="176">
        <v>3</v>
      </c>
      <c r="J111" s="162">
        <f>IF(G111=0,0,3)</f>
        <v>0</v>
      </c>
    </row>
    <row r="112" spans="1:10" s="25" customFormat="1" ht="15">
      <c r="A112" s="356"/>
      <c r="B112" s="337"/>
      <c r="C112" s="335"/>
      <c r="D112" s="337"/>
      <c r="E112" s="335"/>
      <c r="F112" s="37"/>
      <c r="G112" s="33"/>
      <c r="H112" s="133"/>
      <c r="I112" s="176">
        <v>3</v>
      </c>
      <c r="J112" s="162">
        <f>IF(G112=0,0,3)</f>
        <v>0</v>
      </c>
    </row>
    <row r="113" spans="1:10" s="25" customFormat="1" ht="15.75" thickBot="1">
      <c r="A113" s="356"/>
      <c r="B113" s="337"/>
      <c r="C113" s="334"/>
      <c r="D113" s="338"/>
      <c r="E113" s="339"/>
      <c r="F113" s="38"/>
      <c r="G113" s="23"/>
      <c r="H113" s="135"/>
      <c r="I113" s="191">
        <v>3</v>
      </c>
      <c r="J113" s="172">
        <f>IF(G113=0,0,3)</f>
        <v>0</v>
      </c>
    </row>
    <row r="114" spans="1:10" s="25" customFormat="1" ht="15">
      <c r="A114" s="356"/>
      <c r="B114" s="337"/>
      <c r="C114" s="335" t="s">
        <v>129</v>
      </c>
      <c r="D114" s="341" t="s">
        <v>130</v>
      </c>
      <c r="E114" s="333">
        <v>50</v>
      </c>
      <c r="F114" s="128" t="s">
        <v>88</v>
      </c>
      <c r="G114" s="141">
        <v>1</v>
      </c>
      <c r="H114" s="139"/>
      <c r="I114" s="190">
        <v>50</v>
      </c>
      <c r="J114" s="170">
        <f>IF(G114=0,0,50)</f>
        <v>50</v>
      </c>
    </row>
    <row r="115" spans="1:10" s="25" customFormat="1" ht="26.45" customHeight="1" thickBot="1">
      <c r="A115" s="356"/>
      <c r="B115" s="337"/>
      <c r="C115" s="335"/>
      <c r="D115" s="338"/>
      <c r="E115" s="334"/>
      <c r="F115" s="28"/>
      <c r="G115" s="23"/>
      <c r="H115" s="135"/>
      <c r="I115" s="191">
        <v>50</v>
      </c>
      <c r="J115" s="172">
        <f>IF(G115=0,0,50)</f>
        <v>0</v>
      </c>
    </row>
    <row r="116" spans="1:10" s="25" customFormat="1" ht="15">
      <c r="A116" s="356"/>
      <c r="B116" s="337"/>
      <c r="C116" s="335"/>
      <c r="D116" s="337" t="s">
        <v>131</v>
      </c>
      <c r="E116" s="335">
        <v>25</v>
      </c>
      <c r="F116" s="106" t="s">
        <v>88</v>
      </c>
      <c r="G116" s="45">
        <v>1</v>
      </c>
      <c r="H116" s="132"/>
      <c r="I116" s="175">
        <v>25</v>
      </c>
      <c r="J116" s="170">
        <f>IF(G116=0,0,25)</f>
        <v>25</v>
      </c>
    </row>
    <row r="117" spans="1:10" s="25" customFormat="1" ht="15.75" thickBot="1">
      <c r="A117" s="358"/>
      <c r="B117" s="362"/>
      <c r="C117" s="336"/>
      <c r="D117" s="362"/>
      <c r="E117" s="336"/>
      <c r="F117" s="38"/>
      <c r="G117" s="23"/>
      <c r="H117" s="135"/>
      <c r="I117" s="191">
        <v>25</v>
      </c>
      <c r="J117" s="172">
        <f>IF(G117=0,0,25)</f>
        <v>0</v>
      </c>
    </row>
    <row r="118" spans="1:10" s="25" customFormat="1" ht="19.5" thickTop="1" thickBot="1">
      <c r="A118" s="105"/>
      <c r="G118" s="187"/>
      <c r="H118" s="185"/>
      <c r="I118" s="186" t="s">
        <v>89</v>
      </c>
      <c r="J118" s="188">
        <f>SUM(J4:J117)</f>
        <v>449.5</v>
      </c>
    </row>
  </sheetData>
  <mergeCells count="56">
    <mergeCell ref="B97:B117"/>
    <mergeCell ref="D76:D79"/>
    <mergeCell ref="D71:D75"/>
    <mergeCell ref="C98:C100"/>
    <mergeCell ref="D102:D103"/>
    <mergeCell ref="C114:C117"/>
    <mergeCell ref="D114:D115"/>
    <mergeCell ref="D116:D117"/>
    <mergeCell ref="D98:D100"/>
    <mergeCell ref="C104:C113"/>
    <mergeCell ref="D104:D108"/>
    <mergeCell ref="A1:E1"/>
    <mergeCell ref="A4:A117"/>
    <mergeCell ref="B4:B49"/>
    <mergeCell ref="C4:C49"/>
    <mergeCell ref="B58:B70"/>
    <mergeCell ref="C58:C70"/>
    <mergeCell ref="B71:B79"/>
    <mergeCell ref="D63:D68"/>
    <mergeCell ref="E63:E68"/>
    <mergeCell ref="E71:E75"/>
    <mergeCell ref="E4:E14"/>
    <mergeCell ref="D15:D49"/>
    <mergeCell ref="E15:E49"/>
    <mergeCell ref="D54:D57"/>
    <mergeCell ref="E54:E57"/>
    <mergeCell ref="C101:C103"/>
    <mergeCell ref="D4:D14"/>
    <mergeCell ref="D69:D70"/>
    <mergeCell ref="D93:D96"/>
    <mergeCell ref="E76:E79"/>
    <mergeCell ref="D81:D84"/>
    <mergeCell ref="E81:E84"/>
    <mergeCell ref="D85:D89"/>
    <mergeCell ref="E85:E89"/>
    <mergeCell ref="E69:E70"/>
    <mergeCell ref="E51:E53"/>
    <mergeCell ref="D51:D53"/>
    <mergeCell ref="E93:E96"/>
    <mergeCell ref="B80:E80"/>
    <mergeCell ref="B81:B96"/>
    <mergeCell ref="C81:C96"/>
    <mergeCell ref="B50:B57"/>
    <mergeCell ref="E114:E115"/>
    <mergeCell ref="E116:E117"/>
    <mergeCell ref="D109:D113"/>
    <mergeCell ref="E109:E113"/>
    <mergeCell ref="C51:C57"/>
    <mergeCell ref="D58:D62"/>
    <mergeCell ref="E58:E62"/>
    <mergeCell ref="D90:D92"/>
    <mergeCell ref="E90:E92"/>
    <mergeCell ref="C71:C79"/>
    <mergeCell ref="E102:E103"/>
    <mergeCell ref="E98:E100"/>
    <mergeCell ref="E104:E108"/>
  </mergeCells>
  <pageMargins left="0.31496062992125984" right="0.31496062992125984" top="0.74803149606299213" bottom="0.74803149606299213" header="0.31496062992125984" footer="0.31496062992125984"/>
  <pageSetup paperSize="9" scale="7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Criteriul A1</vt:lpstr>
      <vt:lpstr>Criteriul A2</vt:lpstr>
      <vt:lpstr>Criteriul 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anca</dc:creator>
  <cp:lastModifiedBy>Alina</cp:lastModifiedBy>
  <cp:lastPrinted>2014-02-06T21:31:58Z</cp:lastPrinted>
  <dcterms:created xsi:type="dcterms:W3CDTF">2013-01-08T09:55:17Z</dcterms:created>
  <dcterms:modified xsi:type="dcterms:W3CDTF">2017-11-24T22:15:12Z</dcterms:modified>
</cp:coreProperties>
</file>